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район" sheetId="1" r:id="rId1"/>
  </sheets>
  <definedNames>
    <definedName name="_xlnm.Print_Area" localSheetId="0">'район'!$B$1:$J$337</definedName>
  </definedNames>
  <calcPr fullCalcOnLoad="1"/>
</workbook>
</file>

<file path=xl/sharedStrings.xml><?xml version="1.0" encoding="utf-8"?>
<sst xmlns="http://schemas.openxmlformats.org/spreadsheetml/2006/main" count="613" uniqueCount="576">
  <si>
    <t>Субвенции бюджетам муниципальных районов на содержание ребенка в семье опекуна и приемной семье, а также на оплату труда приемному родителю (ФБ)</t>
  </si>
  <si>
    <t>Субвенции бюджетам муниципальных районов на выплату денежных средств на содержание ребенка, единовременных пособий и оплату труда при семейных формах устройства детей-сирот и детей, оставшихся без попечения родителей (ОБ)</t>
  </si>
  <si>
    <t>060 1 14 01050 10 0000 410</t>
  </si>
  <si>
    <t>Прочие поступления от использования имущества, находящегося в собственности муниципальных районов</t>
  </si>
  <si>
    <t>Доходы бюджетов от продажи квартир, находящихся в собственности поселений</t>
  </si>
  <si>
    <t xml:space="preserve">к плану </t>
  </si>
  <si>
    <t xml:space="preserve"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</t>
  </si>
  <si>
    <t>182 1 06 06023 05 0000 110</t>
  </si>
  <si>
    <t>182 1 06 06023 00 0000 110</t>
  </si>
  <si>
    <t>182 1 06 06013 05 0000 110</t>
  </si>
  <si>
    <t xml:space="preserve"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</t>
  </si>
  <si>
    <t>182 1 06 06013 00 0000 110</t>
  </si>
  <si>
    <t>081 1 16 25030 01 0000 140</t>
  </si>
  <si>
    <t>000 1 16 90050 05 0000 140</t>
  </si>
  <si>
    <t>081 1 16 90050 05 0000 140</t>
  </si>
  <si>
    <t>Денежные взыскания (штрафы) за административные правонарушения в области дорожного движения</t>
  </si>
  <si>
    <t>188 1 16 90050 05 0000 140</t>
  </si>
  <si>
    <t>498 1 16 90050 05 0000 140</t>
  </si>
  <si>
    <t>340 1 16 90050 05 0000 140</t>
  </si>
  <si>
    <t>170 1 16 90050 05 0000 140</t>
  </si>
  <si>
    <t>- подпрограмма "Развитие материально-технической базы учреждений физической культуры и спорта"</t>
  </si>
  <si>
    <t>Доходы от возмещения ущерба при возникновении страховых случаев, зачисляемые в бюджеты муниципальных районов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</si>
  <si>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и поселений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</si>
  <si>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и поселений</t>
  </si>
  <si>
    <t xml:space="preserve"> Прочие неналоговые доходы  бюджетов муниципальных районов</t>
  </si>
  <si>
    <t xml:space="preserve">182 1 01 02050 01 0000 110 </t>
  </si>
  <si>
    <t>Доходы бюджетов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</si>
  <si>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430 1 14 01000 00 0000 410</t>
  </si>
  <si>
    <t>500 1 15 02050 05 0000 140</t>
  </si>
  <si>
    <t>Денежные взыскания (штрафы) и иные суммы , взыскиваемые с лиц, виновных в совершении преступлений, и в возмещение ущерба по имуществу, зачисляемые в местные бюджеты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</si>
  <si>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</si>
  <si>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</si>
  <si>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</si>
  <si>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Ущерб природным ресурсам, начисляемый согласно Актов определения ущерба (Департамент имущественных отношений)</t>
  </si>
  <si>
    <t>Прочие поступления от денежных взысканий (штрафов) и иных сумм в возмещение ущерба, зачисляемые в бюджеты муниципальных районов (Управление по ветеринарному и фитосанитарному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</si>
  <si>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(ГИБДД)</t>
  </si>
  <si>
    <t>Прочие поступления от денежных взысканий (штрафов) и иных сумм в возмещение ущерба, зачисляемые в  бюджеты муниципальных районов (Гостехнадзор)</t>
  </si>
  <si>
    <t>Денежные взыскания (штрафы) за нарушение законодательства в области охраны окружающей среды (УООПС ХМАО-ЮГРЫ)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</si>
  <si>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по технологическому и экологическому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</si>
  <si>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федеральной миграционной службы по ХМАО-Югре)</t>
  </si>
  <si>
    <t>430 1 16 23050 05 0000 140</t>
  </si>
  <si>
    <t>430 1 16 90050 05 0000 140</t>
  </si>
  <si>
    <t>500 2 02 01999 05 0000 151</t>
  </si>
  <si>
    <t>Прочие дотации муниципальным районам</t>
  </si>
  <si>
    <t>Субсидии бюджетам муниципальных районов на бюджетные инвестиции в объекты капитального строительства собственности  муниципальных образований (ОБ)</t>
  </si>
  <si>
    <t>Программа "Развитие и модернизации жилищно-коммунального комплекса ХМАО-Югры" на 2005-2012 годы</t>
  </si>
  <si>
    <t>Программа "Централизованное электроснабжение населенных пунктов ХМАО"</t>
  </si>
  <si>
    <t>- подпрограмма "Развитие материально-технической базы дошкольных образовательных учреждений в ХМАО-Югре на 2007-2010 годы""</t>
  </si>
  <si>
    <t>- подпрограмма "Строительство комплексов социальной сферы ХМАО-Югры"</t>
  </si>
  <si>
    <t xml:space="preserve">Прочие субсидии бюджетам муниципальных районов </t>
  </si>
  <si>
    <t>Субвенции  бюджетам муниципальных районов на осуществление полномочий по подготовке проведения статистических переписей (ФБ)</t>
  </si>
  <si>
    <t>Субвенции  бюджетам муниципальных районов на государственную регистрацию актов гражданского состояния (ФБ)</t>
  </si>
  <si>
    <t>Субвенции  бюджетам муниципальных районов на государственную регистрацию актов гражданского состояния (ОБ)</t>
  </si>
  <si>
    <t>Субвенции бюджетам муниципальных районов на составление (изменение и дополнение) списка кандидатов в присяжные заседатели федеральных судов общей юрисдикции  РФ (ФБ)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</si>
  <si>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 (ФБ)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</si>
  <si>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в семью</t>
  </si>
  <si>
    <t xml:space="preserve">Субвенции бюджетам муниципальных районов на выполнение передаваемых полномочий субъектов РФ </t>
  </si>
  <si>
    <t>Субвенции бюджетам муниципальных районов для обеспечение полномочий по проведениею аттестации педагогических работников муниципальных образовательных учреждений на первую и вторую квалификационные категории</t>
  </si>
  <si>
    <t>Субвенции на реализацию основных общеобразовательных программ в муниципальных общеобразовательных учреждениях(ОБ)</t>
  </si>
  <si>
    <t>Субвенции на предоставление и обеспечение мер социальной поддержки детям-сиротам и детям,  оставшимся без попечения родителей, а также лицам из числа детей-сирот и детей, оставшихся без попечения родителей</t>
  </si>
  <si>
    <t>Субвенции на создание и обеспечение деятельности административных комиссий</t>
  </si>
  <si>
    <t>Субвенции на образование и организацию деятельности комиссий по делам несовершеннолетних и защите их прав</t>
  </si>
  <si>
    <t xml:space="preserve">Субвенции на обеспечение прав детей-инвалидов  и семей, имеющих детей-инвалидов на образование, воспитание и обучение </t>
  </si>
  <si>
    <t>Субвенции местным бюджетам на осуществление деятельности по опеке и попечительству</t>
  </si>
  <si>
    <t>Субвенции на участие в реализации программы "Социально-экономической развитие коренных малочисленных народов Севера ХМАО-Югры" на 2008-2012 годы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</si>
  <si>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</si>
  <si>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</si>
  <si>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(ФБ)</t>
  </si>
  <si>
    <t>Субвенции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(ОБ)</t>
  </si>
  <si>
    <t>ИНЫЕ МЕЖБЮДЖЕТНЫЕ ТРАНСФЕРТЫ</t>
  </si>
  <si>
    <t>Средства передаваемые бюджетам муниципальных районов для компенсации дополнительных расходов, возникших в результате решений, принятых органами  власти другого уровня</t>
  </si>
  <si>
    <t>330 2 02 02104 05 0000 151</t>
  </si>
  <si>
    <t>500 2 02 02077 05 0010 151</t>
  </si>
  <si>
    <t>330 2 02 02077 05 0011 151</t>
  </si>
  <si>
    <t>500 2 02 02077 05 0012 151</t>
  </si>
  <si>
    <t>330 2 02 02077 05 0013 151</t>
  </si>
  <si>
    <t>500 2 02 02077 05 0020 151</t>
  </si>
  <si>
    <t>500 2 02 02077 05 0032 151</t>
  </si>
  <si>
    <t>500 2 02 02077 05 0041 151</t>
  </si>
  <si>
    <t>330 2 02 02077 05 0000 151</t>
  </si>
  <si>
    <t>500 2 02 02077 05 0043 151</t>
  </si>
  <si>
    <t>330 2 02 03002 05 0000 151</t>
  </si>
  <si>
    <t>Доходы от продажи услуг, оказываемых учреждениями, находящихся в ведении органов местного самоуправления муниципальных районов</t>
  </si>
  <si>
    <t>000 3 00 00000 00 0000 000</t>
  </si>
  <si>
    <t>000 3 02 01050 05 0000 130</t>
  </si>
  <si>
    <t>230 3 02 01050 05 0000 130</t>
  </si>
  <si>
    <t>240 3 02 01050 05 0000 130</t>
  </si>
  <si>
    <t>260 3 02 01050 05 0000 130</t>
  </si>
  <si>
    <t>020 3 02 01050 05 0021 130</t>
  </si>
  <si>
    <t>430 3 02 01050 05 0026 130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</si>
  <si>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 муниципальных унитарных предприятий 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</si>
  <si>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 муниципальных унитарных предприятий </t>
  </si>
  <si>
    <t xml:space="preserve">Доходы бюджетов от продажи квартир, находящихся в собственности муниципальных районов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</si>
  <si>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</si>
  <si>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 xml:space="preserve">Субвенции  бюджетам муниципальных районов на  государственную регистрацию актов гражданского состояния </t>
  </si>
  <si>
    <t>500 2 02 03022 05 0002 151</t>
  </si>
  <si>
    <t>Налог на доходы физических лиц с доходов, полученных ввиде процентов по облигациям с ипотечным покрытием, эмитированным до 1 января 2007 года, а такжес доходов учредителей доверительного управления ипотечным покрытием, полученнных на основании приобретения ипотечных сертификатов участия, выданных управляющим ипотечным покрытием до 1 января 2007 года</t>
  </si>
  <si>
    <t>192 1 16 90050 05 0000 140</t>
  </si>
  <si>
    <t>000 1 08 04000 01 0000 110</t>
  </si>
  <si>
    <t>177 1 16 90050 05 0000 140</t>
  </si>
  <si>
    <t xml:space="preserve"> ПЛАН НА</t>
  </si>
  <si>
    <t>Доходы, получаемые в виде арендной платы за земельные участки, государственная собственность  на которые не разганичена,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</si>
  <si>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разганичена и которые расположеныв границах территорий муниципальных районов,а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</si>
  <si>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разганичена и которые расположены в границахпоселений,а также средства от продажи права на заключение договоров аренды указанных земельных участков</t>
  </si>
  <si>
    <t>Доходы, получаемые в виде арендной платы , а также средства от продажи права на заключение договоров аренды за земли,  находящиеся в собственности муниципальных районов</t>
  </si>
  <si>
    <t>430 1 14 01050 05 0000 410</t>
  </si>
  <si>
    <t>Доходы от продажи земельных участков</t>
  </si>
  <si>
    <t xml:space="preserve">Субвенции бюджетам муниципальных районов на ежемесячное денежное вознаграждение за классное руководство </t>
  </si>
  <si>
    <t>Субвенции бюджетам муниципальных районов на ежемесячное денежное вознаграждение за классное руководство(ФБ)</t>
  </si>
  <si>
    <t>Субвенции бюджетам муниципальных районов на ежемесячное денежное вознаграждение за классное руководство(ОБ)</t>
  </si>
  <si>
    <t xml:space="preserve">Субвенции бюджетам муниципальных районов  на предоставление гражданам субсидий на оплату жилого помещения и коммунальных услуг </t>
  </si>
  <si>
    <t>Целевые сборы с граждан и предприятий, учреждений, организаций</t>
  </si>
  <si>
    <t>141 1 16 28000 01 0000 140</t>
  </si>
  <si>
    <t>Субвенции на организацию денежных выплат медицинским работникам, обслуживающим малокомплектные терапевтические участки, участки врачей общей практики муниципальных систем здравоохранения</t>
  </si>
  <si>
    <t>Субвенции на предоставление социальной поддержки педагогическим работникам и иным категориям граждан, проживающим и работающим в сельской местности, рабочих поселках (поселках городского типа) ХМАО-Югры по оплате жилого помещения и коммунальных услуг</t>
  </si>
  <si>
    <t>годовому</t>
  </si>
  <si>
    <t xml:space="preserve">Налог на имущество физических лиц, взимаемой по ставке, применяемой к объекту налогообложения, расположенному в границах межселенной территории </t>
  </si>
  <si>
    <t xml:space="preserve"> </t>
  </si>
  <si>
    <t xml:space="preserve">182 1 09 03022 03 0000 110 </t>
  </si>
  <si>
    <t>Платежи за добычу углеводородного сырья</t>
  </si>
  <si>
    <t>000 1 13 00000 00 0000 000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</si>
  <si>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</si>
  <si>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</si>
  <si>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</si>
  <si>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Субвенции на бесплатное изготовление и ремонт зубных протезов</t>
  </si>
  <si>
    <t>Субвенции на обеспечение бесплатными молочными продуктами питания детей до трёх лет</t>
  </si>
  <si>
    <t>Субсидии бюджетам муниципальных районов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(ФБ)</t>
  </si>
  <si>
    <t xml:space="preserve"> - подпрограмма "Газоснабжение населенных пунктов ХМАО-Югры"</t>
  </si>
  <si>
    <t>- подпрограмма "Реконструкция и развитие объектов теплоснабжения населенных пунктов ХМАО-Югры"</t>
  </si>
  <si>
    <t>- подпрограмма "Обеспечение качественной питьевой водой населения ХМАО-Югры"</t>
  </si>
  <si>
    <t>Программа "Улучшение жилищных условий населения ХМАО-Югры" на 2005-2015 годы</t>
  </si>
  <si>
    <t>- подпрограмма "Обеспечение жильем граждан, проживающих в жилых помещениях непригодных для проживания"</t>
  </si>
  <si>
    <t>- подпрограмма "Обеспечение жилыми помещениями граждан из числа коренных малочисленных народов в ХМАО-Югре"</t>
  </si>
  <si>
    <t>- подпрограмма "Проектирование и строительство инженерных сетей"</t>
  </si>
  <si>
    <t>- подпрограмма "Развитие материально-технической базы учреждений образования в ХМАО-Югры"</t>
  </si>
  <si>
    <t>020 1 08 07150 01 0000 110</t>
  </si>
  <si>
    <t>020 1 08 07160 01 0000 110</t>
  </si>
  <si>
    <t>ИСПОЛНЕНИЕ</t>
  </si>
  <si>
    <t>Наименование</t>
  </si>
  <si>
    <t xml:space="preserve">   % выполнения</t>
  </si>
  <si>
    <t>КД</t>
  </si>
  <si>
    <t>доходов</t>
  </si>
  <si>
    <t>к плану</t>
  </si>
  <si>
    <t xml:space="preserve">Единый налог, взимаемый в связи с применением </t>
  </si>
  <si>
    <t>упрощенной системы налогообложения</t>
  </si>
  <si>
    <t>Налоги на имущество</t>
  </si>
  <si>
    <t>Налог на имущество с физических лиц</t>
  </si>
  <si>
    <t>Земельный налог</t>
  </si>
  <si>
    <t>Прочие местные налоги и сборы</t>
  </si>
  <si>
    <t xml:space="preserve"> Неналоговые</t>
  </si>
  <si>
    <t>доходы, всего</t>
  </si>
  <si>
    <t>Прочие неналоговые доходы</t>
  </si>
  <si>
    <t xml:space="preserve">ИТОГО  ДОХОДОВ: </t>
  </si>
  <si>
    <t>ВСЕГО  ДОХОДОВ</t>
  </si>
  <si>
    <t>Невыясненные поступления</t>
  </si>
  <si>
    <t>182 1 01 02000 01 0000 110</t>
  </si>
  <si>
    <t>Налог на доходы  физических лиц</t>
  </si>
  <si>
    <t>182 1 01 02020 01 0000 110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</si>
  <si>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</si>
  <si>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</si>
  <si>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</si>
  <si>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</si>
  <si>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</si>
  <si>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182 1 01 02040 01 0000 110</t>
  </si>
  <si>
    <t>182 1 01 00000 00 0000 000</t>
  </si>
  <si>
    <t>НАЛОГИ НА ПРИБЫЛЬ, ДОХОДЫ</t>
  </si>
  <si>
    <t>000 1 00 00000 00 0000 000</t>
  </si>
  <si>
    <t>182 1 05 01000 01 0000 110</t>
  </si>
  <si>
    <t>Единый налог, взимаемый с налогоплательщиков, выбравших в качестве объекта налогообложения 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</si>
  <si>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</si>
  <si>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</t>
  </si>
  <si>
    <t>видов деятельности</t>
  </si>
  <si>
    <t>182 1 05 00000 00 0000 000</t>
  </si>
  <si>
    <t>НАЛОГИ НА СОВОКУПНЫЙ ДОХОД</t>
  </si>
  <si>
    <t>182 1 06 00000 00 0000 000</t>
  </si>
  <si>
    <t>НАЛОГИ НА ИМУЩЕСТВО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</si>
  <si>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</si>
  <si>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</si>
  <si>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</si>
  <si>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</si>
  <si>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</si>
  <si>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судьями(за исключением госпошлины по делам, рассматриваемым ВС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</si>
  <si>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</si>
  <si>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</si>
  <si>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188 1 08 07140 01 0000 110</t>
  </si>
  <si>
    <t>Государственная пошлина за выдачу разрешения на распространение наружной рекламы</t>
  </si>
  <si>
    <t>Государственная пошлина за выдачу ордера на квартиру</t>
  </si>
  <si>
    <t>182 1 09 00000 00 0000 000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</si>
  <si>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</si>
  <si>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</si>
  <si>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</si>
  <si>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</si>
  <si>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бюджета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</si>
  <si>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</si>
  <si>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</si>
  <si>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000 1 11 05010 00 0000 120</t>
  </si>
  <si>
    <t>000 1 11 05030 00 0000 120</t>
  </si>
  <si>
    <t>060 1 11 05035 10 0000 120</t>
  </si>
  <si>
    <t>330 2 02 04004 05 0031 151</t>
  </si>
  <si>
    <t>000 1 14 00000 00 0000 000</t>
  </si>
  <si>
    <t>ДОХОДЫ ОТ ПРОДАЖИ МАТЕРИАЛЬНЫХ И НЕМАТЕРИАЛЬНЫХ АКТИВОВ</t>
  </si>
  <si>
    <t>Доходы от продажи квартир</t>
  </si>
  <si>
    <t>000 1 14 02000 00 0000 000</t>
  </si>
  <si>
    <t>Доходы от реализации имущества, находящегося в государственной и муниципальной собственности</t>
  </si>
  <si>
    <t xml:space="preserve">Субвенции бюджетам муниципальных районов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</si>
  <si>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</si>
  <si>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</si>
  <si>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опредленных функций</t>
  </si>
  <si>
    <t>000 1 16 00000 00 0000 000</t>
  </si>
  <si>
    <t>ШТРАФЫ, САНКЦИИ, ВОЗМЕЩЕНИЕ УЩЕРБА</t>
  </si>
  <si>
    <t xml:space="preserve">000 1 09 07030 05 0000 110     </t>
  </si>
  <si>
    <t>000 1 17 00000 00 0000 000</t>
  </si>
  <si>
    <t>ПРОЧИЕ НЕНАЛОГОВЫЕ ДОХОДЫ</t>
  </si>
  <si>
    <t>000 1 17 01000 00 0000 180</t>
  </si>
  <si>
    <t>000 1 17 05000 00 0000 180</t>
  </si>
  <si>
    <t>Налоговые доходы</t>
  </si>
  <si>
    <t>000 2 02 01000 00 0000 151</t>
  </si>
  <si>
    <t>000 2 02 02000 00 0000 151</t>
  </si>
  <si>
    <t>182 1 01 02010 01 0000 110</t>
  </si>
  <si>
    <t>000 1 11 03000 00 0000 120</t>
  </si>
  <si>
    <t>000 1 08 07140 01 0000 110</t>
  </si>
  <si>
    <t>182 1 08 03010 01 0000 110</t>
  </si>
  <si>
    <t>182 1 08 03000 01 0000 110</t>
  </si>
  <si>
    <t>170 1 08 07140 01 0000 110</t>
  </si>
  <si>
    <t>Безвозмездные поступления от других бюджетов бюджетной системы РФ</t>
  </si>
  <si>
    <t>Налог на доходы 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</si>
  <si>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</si>
  <si>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Транспортный налог </t>
  </si>
  <si>
    <t>Транспортный налог с организаций</t>
  </si>
  <si>
    <t>Транспортный налог с физических лиц</t>
  </si>
  <si>
    <t xml:space="preserve">182 1 06 04000 02 0000 110 </t>
  </si>
  <si>
    <t>182 1 06  04011 02 0000 110</t>
  </si>
  <si>
    <t xml:space="preserve"> 182 1 06  04012 02 0000 110</t>
  </si>
  <si>
    <t xml:space="preserve">182 1 06 01000 00 0000 110 </t>
  </si>
  <si>
    <t>182 1 06 01030 05 0000 110</t>
  </si>
  <si>
    <t xml:space="preserve">182 1 06 06000 00 0000 110 </t>
  </si>
  <si>
    <t>ГОСУДАРСТВЕННАЯ ПОШЛИНА, СБОРЫ</t>
  </si>
  <si>
    <t>Государственная пошлина за право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</si>
  <si>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ЗАДОЛЖЕННОСТЬ И ПЕРЕРАСЧЕТЫ ПО ОТМЕНЕННЫМ НАЛОГАМ, СБОРАМ И ИНЫМ ОБЯЗАТЕЛЬНЫМ ПЛАТЕЖАМ</t>
  </si>
  <si>
    <t>182 1 09 04000 00 0000 110</t>
  </si>
  <si>
    <t>Земельный налог по обязательствам, возникшим до 1 января 2006 года</t>
  </si>
  <si>
    <t>Доходы от размещения временно свободных средств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</si>
  <si>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</si>
  <si>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060 1 14 02032 05 0000 410</t>
  </si>
  <si>
    <t xml:space="preserve">Гос.пошлина за совершение нотариальных действий (за исключением действий,совершаемых консульскими учреждениями РФ) </t>
  </si>
  <si>
    <t>000 1 15 00000 00 0000 000</t>
  </si>
  <si>
    <t>Платежи, взимаемые организациями муниципальных районов за выполнение определенных функций</t>
  </si>
  <si>
    <t>Невыясненные поступления, зачисляемые в  бюджеты муниципальных районов</t>
  </si>
  <si>
    <t>Денежные взыскания (штрафы) за нарушение законодательства в области охраны окружающей среды</t>
  </si>
  <si>
    <t>Дотации из Регионального фонда финансовой поддержки муниципальных районов (ОБ) - дотации бюджетам муниципальных районов на выравнивание уровня бюджетной обеспеченности</t>
  </si>
  <si>
    <t>000 2 00 00000 00 0000 000</t>
  </si>
  <si>
    <t xml:space="preserve">БЕЗВОЗМЕЗДНЫЕ ПОСТУПЛЕНИЯ </t>
  </si>
  <si>
    <t>000 2 02 00000 00 0000 000</t>
  </si>
  <si>
    <t>330 1 11 02033 05 0000 120</t>
  </si>
  <si>
    <t>Проценты, полученные от предоставления бюджетных кредитов внутри страны</t>
  </si>
  <si>
    <t>Прочие поступления от денежных взысканий (штрафов) и иных сумм в возмещение ущерба, зачисляемые в  бюджеты муниципальных районов (Центр ГИМС МЧС  по ХМАО-Югре)</t>
  </si>
  <si>
    <t>330 2 02 03027 05 0001 151</t>
  </si>
  <si>
    <t>Проценты, полученные от предоставления бюджетных кредитов внутри страны за счет средств бюджетов муниципальных районов</t>
  </si>
  <si>
    <t>182 1 05 03000 01 0000 110</t>
  </si>
  <si>
    <t>Единый сельскохозяйственный налог</t>
  </si>
  <si>
    <t>182 1 09 03000 00 0000 110</t>
  </si>
  <si>
    <t>Платежи за пользование природными ресурсами</t>
  </si>
  <si>
    <t>182 1 09 03010 03 0000 110</t>
  </si>
  <si>
    <t>Платежи за проведение поисковых и разведочных работ</t>
  </si>
  <si>
    <t xml:space="preserve">182 1 09 03021 03 0000 110 </t>
  </si>
  <si>
    <t>Платежи за добычу общераспространенных полезных ископаемых</t>
  </si>
  <si>
    <t>Денежные взыскания (штрафы) за нарушение законодательства о налогах и сборах</t>
  </si>
  <si>
    <t>182 1 16 03010 01 0000 140</t>
  </si>
  <si>
    <t>182 1 16 03030 01 0000 140</t>
  </si>
  <si>
    <t>182 1 16 06000 01 0000 140</t>
  </si>
  <si>
    <t>000 1 09 07000 05 0000 110</t>
  </si>
  <si>
    <t>000 1 09 07050 05 0000 110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</si>
  <si>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</si>
  <si>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(ФБ)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</si>
  <si>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(ОБ)</t>
  </si>
  <si>
    <t>Денежные взыскания (штрафы) за административные правонарушения в области налогов и сборов, предусмотренные КоАП РФ</t>
  </si>
  <si>
    <t>Дененжные взыскания (штрафы) за нарушение законодательства о применении контрольно-кассовой техники при осуществление наличных денежных расчетов и (или) расчет с использованием  платежных карт</t>
  </si>
  <si>
    <t xml:space="preserve">Денежные взыскания (штрафы) за нарушение земельного законодательства </t>
  </si>
  <si>
    <t>000 1 17 05050 05 0000 180</t>
  </si>
  <si>
    <t xml:space="preserve"> Прочие неналоговые доходы  Комитет по финансам</t>
  </si>
  <si>
    <t>430 1 17 05050 05 0000 180</t>
  </si>
  <si>
    <t>500 2 02 02024 05 0001 151</t>
  </si>
  <si>
    <t>500 2 02 02024 05 0002 151</t>
  </si>
  <si>
    <t>Субвенция на совершенствование организации питания учащихся общеобразовательных школ</t>
  </si>
  <si>
    <t xml:space="preserve">Налог на доходы физических лиц с доходов, полученных физическими лицами, являющимися налоговыми резидентами РФ, в виде дивидендов от долевого участия в деятельности организаций 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</si>
  <si>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 процентных доходов по вкладам в банках , в виде материальной выгоды от экономии на процентах при получении заемных (кредитных) средств </t>
  </si>
  <si>
    <t>500 2 02 02089 05 0002 151</t>
  </si>
  <si>
    <t>Субсидии  бюджетам   муниципальных   районов   на обеспечение мероприятий по переселению  граждан  из аварийного  жилищного  фонда  за   счет   средств бюджетов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</si>
  <si>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</si>
  <si>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</si>
  <si>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 xml:space="preserve">182 1 09 04050 05 0000 110   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</si>
  <si>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образованию)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</si>
  <si>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здравоохранению)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</si>
  <si>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культуре и кинофикации)</t>
  </si>
  <si>
    <t>Доходы от продажи услуг, оказываемых учреждениями, находящихся в ведении органов местного самоуправления муниципальных районов (Егерьская служба)</t>
  </si>
  <si>
    <t>Доходы от продажи услуг, оказываемых учреждениями, находящихся в ведении органов местного самоуправления муниципальных районов ( Газета "Наш район")</t>
  </si>
  <si>
    <t xml:space="preserve">Дотации бюджетам муниципальных районов на поддержку мер по обеспечению сбалансированности бюджетов (ОБ) </t>
  </si>
  <si>
    <t>500 2 02 03027 05 0000 151</t>
  </si>
  <si>
    <t>500 2 02 03027 05 0002 151</t>
  </si>
  <si>
    <t>500 2 02 03029 05 0001 151</t>
  </si>
  <si>
    <t>430 1 11 01050 05 0000 120</t>
  </si>
  <si>
    <t>Доходы в виде прибыли, приходящейся на доли в уставных (складочных) капиталах хозяйственных товариществ и обществ, или дивендов по акциям, принадлежащим муниципальным районам</t>
  </si>
  <si>
    <t>000 1 11 09000 00 0000 120</t>
  </si>
  <si>
    <t>Прочие доходы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</si>
  <si>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500 2 02 01008 05 0000 151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</si>
  <si>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</si>
  <si>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530 1 16 25030 01 0000 140</t>
  </si>
  <si>
    <t>130 1 16 90050 05 0000 140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</si>
  <si>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 (Служба по контролю и надзору в сфере здравоохранения ХМАО-Югры)</t>
  </si>
  <si>
    <t>160 1 16 90050 05 0000 140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</si>
  <si>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 (Управление ветеринарии  ХМАО-Югры)</t>
  </si>
  <si>
    <t>Прочие поступления от денежных взысканий (штрафов) и иных сумм в возмещение ущерба, зачисляемые в бюджеты муниципальных районов ( административная комиссия)</t>
  </si>
  <si>
    <t>020 1 16 90050 05 0029 140</t>
  </si>
  <si>
    <t>Прочие поступления от денежных взысканий (штрафов) и иных сумм в возмещение ущерба, зачисляемые в бюджеты муниципальных районов (КДНС и ЗП)</t>
  </si>
  <si>
    <t>- подпрограмма " Строительство и (или ) приобретение жилых помещений для предоставления на условиях социального найма, формирование маневренного фонда"</t>
  </si>
  <si>
    <t>500 2 02 02077 05 0044 151</t>
  </si>
  <si>
    <t>- подпрограмма " Развитие материально-технической базы учреждений здравоохранения ХМАО-Югры</t>
  </si>
  <si>
    <t>500 2 02 02077 05 0050 151</t>
  </si>
  <si>
    <t>Программа "Развитие материально-технической базы дошкольных образовательных учреждений В ХМАО-Югре" на 2007-2010 годы</t>
  </si>
  <si>
    <t>500 2 02 02999 05 0001 151</t>
  </si>
  <si>
    <t>500 2 02 02999 05 0003 151</t>
  </si>
  <si>
    <t>Субсидии на повышение оплаты труда работников бюджетной сферы и муниципальных служащих</t>
  </si>
  <si>
    <t>Денежные выплаты медицинскому персоналу амбулаторий</t>
  </si>
  <si>
    <t>Субсидии на финансовое обеспечение дополнительной медицинской помощи, оказываемой врачами -терапевтами участковыми, врачами-педиаторамиучастковыми, врачами общей практики(семейными врачами), медицинскими сестрами участковыми, врачей терапевтов участковых, врачей-педиаторов участковых, медицинскими сестрами, врачей общей практики (семейных врачей)</t>
  </si>
  <si>
    <t xml:space="preserve"> Прочие неналоговые доходы  АДМИНИСТРАЦИЯ</t>
  </si>
  <si>
    <t xml:space="preserve"> Прочие неналоговые доходы  ДИЗО и П</t>
  </si>
  <si>
    <t>Субсидии  бюджетам муниципальных районов на обеспечение жильем молодых семей и молодых специалистов, проживающих в сельской местности (ФБ)</t>
  </si>
  <si>
    <t>Субвенции по информационному обеспечению общеобразовательных учреждений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</si>
  <si>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</si>
  <si>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</si>
  <si>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</si>
  <si>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000 3 03 99050 05 0000 180</t>
  </si>
  <si>
    <t>230 3 03 99050 05 0000 180</t>
  </si>
  <si>
    <t>000 3 03 02050 05 0000 180</t>
  </si>
  <si>
    <t>230 3 03 02050 05 0000 180</t>
  </si>
  <si>
    <t>500 2 02 02036 05 0001 151</t>
  </si>
  <si>
    <t>500 2 02 03055 05 0001 151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</si>
  <si>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 (ФБ)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</si>
  <si>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 (ОБ)</t>
  </si>
  <si>
    <t>Субвенции бююжетам муниципальных районов на обеспечение жильем отдельных категорий граждан, Установленных Федеральными законами от 12 января 1995г №5-ФЗ "О ветеранах" и от 24 ноября 1995г №181-ФЗ "О социальной защите инвалидов в Российской Федерации"</t>
  </si>
  <si>
    <t>076 1 16 25030 01 0000 140</t>
  </si>
  <si>
    <t>Субсидии на обеспечение жильем молодых семей</t>
  </si>
  <si>
    <t>Прочие безвозмездные поступления в бюджеты муниципальных районов (С предприятиями ТЭК)</t>
  </si>
  <si>
    <t>Прочие безвозмездные поступления в бюджеты муниципальных районов (Тюменская область)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</si>
  <si>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</t>
  </si>
  <si>
    <t>500 2 02 02999 05 0004 151</t>
  </si>
  <si>
    <t>500 2 02 02999 05 0005151</t>
  </si>
  <si>
    <t>Субсидии на реализацию дополнительных мероприятий, направленных на снижение напряженности на рынке труда (ФБ)</t>
  </si>
  <si>
    <t>Субсидии на реализацию дополнительных мероприятий, направленных на снижение напряженности на рынке труда (ОБ)</t>
  </si>
  <si>
    <t>188 1 16 06000 01 0000 140</t>
  </si>
  <si>
    <t>321 1 16 25060 01 0000 140</t>
  </si>
  <si>
    <t>Денежные взыскания (штрафы) за нарушение законодательства об охране и использовании животного мира (Управление по ветеринарному и фитосанитарному надзору)</t>
  </si>
  <si>
    <t>Прочие межбюджетные трансферты передаваемые бюджетам муниципальных районов (ФБ) Департамент занятости ХМАО</t>
  </si>
  <si>
    <t>Прочие межбюджетные трансферты передаваемые бюджетам муниципальных районов (ОБ) Департамент занятости ХМАО</t>
  </si>
  <si>
    <t>Прочие межбюджетные трансферты передаваемые бюджетам муниципальных районов (Прочие ГРБС)</t>
  </si>
  <si>
    <t xml:space="preserve">Прочие межбюджетные трансферты передаваемые бюджетам муниципальных районов </t>
  </si>
  <si>
    <t>500 2 02 04999 05 0001151</t>
  </si>
  <si>
    <t>500 2 02 04999 05 0002 151</t>
  </si>
  <si>
    <t>ВСЕГО  ДОХОДОВ (без учета безвозмездных поступлений )</t>
  </si>
  <si>
    <t>Межбюджетные трансферты, передаваемые 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</si>
  <si>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 в соотвествии с заключенными соглашениями</t>
  </si>
  <si>
    <t>Субсидии  бюджетам   муниципальных   районов   на осуществление  мероприятий по  обеспечению жильем граждан Российской Федерации, проживающих в сельской местности (Государственная поддержка агропромышленного комплекса ХМАО-Югры" на 2008-2011 годы</t>
  </si>
  <si>
    <t>Межбюджетные трансферты, передаваемые бюджетам муниципальных районов  на кмплектование книжных фондов библиотек муниципальных образований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</si>
  <si>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</si>
  <si>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Субсидии местным бюджетам на организацию отдыха и оздоровления детей</t>
  </si>
  <si>
    <t>На финансирование наказов избирателей депутатов Думы ХМАО-Югры</t>
  </si>
  <si>
    <t>Спонсорские поступления для Думы Ханты-Мансийского района</t>
  </si>
  <si>
    <t>ИТОГО доходов без учета безвозмездных поступлений из бюджетов других уровней</t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</si>
  <si>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(Комитет по образованию)</t>
    </r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</si>
  <si>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(Комитет по здравоохранению)</t>
    </r>
  </si>
  <si>
    <r>
      <t xml:space="preserve">ДОТАЦИИ </t>
    </r>
    <r>
      <rPr>
        <sz val="11"/>
        <color indexed="8"/>
        <rFont val="Arial Cyr"/>
        <family val="0"/>
      </rPr>
      <t>от других бюджетов бюджетной системы РФ (ОБ)</t>
    </r>
  </si>
  <si>
    <r>
      <t xml:space="preserve">СУБСИДИИ  </t>
    </r>
    <r>
      <rPr>
        <sz val="11"/>
        <color indexed="8"/>
        <rFont val="Arial Cyr"/>
        <family val="0"/>
      </rPr>
      <t>от других бюджетов бюджетной системы РФ</t>
    </r>
  </si>
  <si>
    <r>
      <t xml:space="preserve">СУБВЕНЦИИ </t>
    </r>
    <r>
      <rPr>
        <sz val="11"/>
        <color indexed="8"/>
        <rFont val="Arial Cyr"/>
        <family val="0"/>
      </rPr>
      <t>от других бюджетов бюджетной системы РФ</t>
    </r>
  </si>
  <si>
    <t>Субвенции бююжетам муниципальных районов на обеспечение жильем отдельных категорий граждан, Установленных Федеральными законами от 12 января 1995г №5-ФЗ "О ветеранах", 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</si>
  <si>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</t>
    </r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</si>
  <si>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</t>
    </r>
  </si>
  <si>
    <t>340 1 16 25050 01 0000 140</t>
  </si>
  <si>
    <t>182 1 05 02000 02 0000 110</t>
  </si>
  <si>
    <t>Прочие межбюджетные трансферты передаваемые бюджетам муниципальных районов (ОБ) Департамент занятости ХМАО (Содействие занятости населения)</t>
  </si>
  <si>
    <t>9 месяцев</t>
  </si>
  <si>
    <t>Субсидии "Обеспечение комплексной безопасности и комфортных условий образовательного процесса" Программа "Новая школа Югра" на 2010-2013 годы</t>
  </si>
  <si>
    <t>Субвенции бюджетам на осуществление полномочий по подготовке проведения статистических переписей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</si>
  <si>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</si>
  <si>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530 1 16 90050 05 0000 140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</si>
  <si>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по охране, контролю и регулированию объектов животного мира)</t>
  </si>
  <si>
    <t>Денежные взыскания (штрафы) за нарушение законодательства об охране и использовании животного мира (Нижнеобское территориальное управление Федерального агенства по рыболовству)</t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</si>
  <si>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((Комитет по культуре )</t>
    </r>
  </si>
  <si>
    <t>000 2 07 00000 00 0000 180</t>
  </si>
  <si>
    <t>230 2 07 05000 05 0000 180</t>
  </si>
  <si>
    <t>Прочие безвозмездные поступления в бюджеты муниципальных районов (Комитет по образованию)</t>
  </si>
  <si>
    <t xml:space="preserve">доходной части бюджета Ханты-Мансийского района  </t>
  </si>
  <si>
    <t>НАЛОГОВЫЕ И НЕНАЛОГОВЫЕ ДОХОДЫ</t>
  </si>
  <si>
    <t>Служба   государственного  надзора   за  техническим    состоянием   самоходных  машин  и  других  видов  техники ХМАО– Югры</t>
  </si>
  <si>
    <t>МОВД по г.Ханты-Мансийску и району</t>
  </si>
  <si>
    <t>182 1 16 0600 01 0000 140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</si>
  <si>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</si>
  <si>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048 1 12 01000 01 0000 120</t>
  </si>
  <si>
    <t>Субсидии по переселению граждан из жилого фонда признанного непригодным для проживания с высоким уровнем износа</t>
  </si>
  <si>
    <t>Субсидии по переселению граждан из жилого фонда признанного непригодным для проживания с высоким уровнем износа(ФБ)</t>
  </si>
  <si>
    <t>Субсидии по переселению граждан из жилого фонда признанного непригодным для проживания с высоким уровнем износа(ОБ)</t>
  </si>
  <si>
    <t>Прочие безвозмездные поступления (Комитет по образованию)</t>
  </si>
  <si>
    <t xml:space="preserve">   план на 2011 год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</si>
  <si>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тыс.руб.</t>
  </si>
  <si>
    <t xml:space="preserve">182 1 05 01011 01 0000 110 </t>
  </si>
  <si>
    <t>182 1 05 01012 01 000 110</t>
  </si>
  <si>
    <t>040 1 13 03050 05 0021 130</t>
  </si>
  <si>
    <t>023 1 13 03050 05 0000 130</t>
  </si>
  <si>
    <t>024 1 13 03050 05 0000 130</t>
  </si>
  <si>
    <t>026 1 13 03050 05 0000 130</t>
  </si>
  <si>
    <t>070 1 13 03050 05 0000 130</t>
  </si>
  <si>
    <t>050 1 11 03050 05 0000 120</t>
  </si>
  <si>
    <t xml:space="preserve">070 1 11 05010 05 0000 120       </t>
  </si>
  <si>
    <t xml:space="preserve">650 1 11 05010 10 0000 120      </t>
  </si>
  <si>
    <t>070 1 11 05020 00 0000 120</t>
  </si>
  <si>
    <t>070 1 11 05025 05 0000 120</t>
  </si>
  <si>
    <t>070 1 11 05035 05 0000 120</t>
  </si>
  <si>
    <t>070 1 11 09045 05 0000 120</t>
  </si>
  <si>
    <t>050 1 13 03050 05 0000 130</t>
  </si>
  <si>
    <t>650 1 14 06014 10 0000 430</t>
  </si>
  <si>
    <t>070 1 14 02032 05 0000 410</t>
  </si>
  <si>
    <t>070 114 06025 05 0000 430</t>
  </si>
  <si>
    <t>070 1 16 23050 05 0000 140</t>
  </si>
  <si>
    <t>076 1 16 25030 05 0000 140</t>
  </si>
  <si>
    <t>188 1 16 30000 01 0000 140</t>
  </si>
  <si>
    <t>040 1 16 90050 05 0024 140</t>
  </si>
  <si>
    <t>040 1 17 05050 05 0000 180</t>
  </si>
  <si>
    <t>050 1 17 05050 05 0000 180</t>
  </si>
  <si>
    <t>050 2 02 01001 05 0000 151</t>
  </si>
  <si>
    <t>050 2 02 01003 05 0000 151</t>
  </si>
  <si>
    <t>050 2 02 01999 05 0000 151</t>
  </si>
  <si>
    <t>Дотации на развитие общественной инфраструктуры и реализацию приоритетных направлений развития муниципальных образований (ОБ)</t>
  </si>
  <si>
    <t xml:space="preserve">050 2 02 02041 05 0002 151 </t>
  </si>
  <si>
    <t>Подпрограмма "автомобильные дороги" Программы"Развитие транспортной системы ХМАО-Югры на 2011-2013гг"</t>
  </si>
  <si>
    <t>050 2 02 02109 05 05 0002 151</t>
  </si>
  <si>
    <r>
      <t>П</t>
    </r>
    <r>
      <rPr>
        <sz val="10"/>
        <color indexed="8"/>
        <rFont val="Arial Cyr"/>
        <family val="0"/>
      </rPr>
      <t>рограмма по капитальному ремонту многоквартирных домов "Наш дом" на 2011-2013 годы и на период до 2020 года"</t>
    </r>
  </si>
  <si>
    <t>050 2 02 02999 05 0006 151</t>
  </si>
  <si>
    <t>Программа "Развитие физической культуры и спорта в ХМАО-Югре" на 2011-2013гг</t>
  </si>
  <si>
    <t>подпрограмма "Развитие материально-технической базы учреждений здравоохранения ХМАО-Югры" на 2011-2013годы</t>
  </si>
  <si>
    <t>050 2 02 02077 05 0044 151</t>
  </si>
  <si>
    <t>050 2 02 02077 05 0021 151</t>
  </si>
  <si>
    <t>подпрограмма "Софинансирование социальных программ реконструкции внутрипоселковых электрических сетей населенных пунктов автономного округа"</t>
  </si>
  <si>
    <t>050 2 02 02999 05 0001 151</t>
  </si>
  <si>
    <t>Подпрограмма"Софинансирование муниципальных образований в части возмещения недополученных доходов организациям, осуществляющим реализацию населению электрической энергии по социально ориентированным тарифам</t>
  </si>
  <si>
    <t>050 2 02 02999 05 0005 151</t>
  </si>
  <si>
    <t>Подпрограмма "Обеспечение комплексной безопасности и комфортных условий образовательного процесса" программа "Новая школа Югры" на 2010-2013годы</t>
  </si>
  <si>
    <t>050 2 02 02999 05 0004 151</t>
  </si>
  <si>
    <t>подпрограмма "Иновационное развитие образования" программа "Ноывая школа Югры" на 2010-2013 годы</t>
  </si>
  <si>
    <t>050 2 02 02077 05 0041 151</t>
  </si>
  <si>
    <t>подпрограмма "Развитие материально-технической базы учреждений образования ХМАО-Югры" на 2011-2013годы</t>
  </si>
  <si>
    <t>050 2 02 02999 05 0002 151</t>
  </si>
  <si>
    <t>050 2 02 02999 05 0000 151</t>
  </si>
  <si>
    <t>Субсидии на организацию денежных выплат медицинским работникам,обслуживающим малокомплектные терапевтические участки,участки врачей общей практики муниципальных систем здравоохранения(ОБ)</t>
  </si>
  <si>
    <t>Субвенции бюджетам муниципальных районов на реализацию программы "развитие агропромышленного комплекса ХМАО-Югры" в 2011-2013годах(ОБ)</t>
  </si>
  <si>
    <t>050 2 02 03024 05 0019 151</t>
  </si>
  <si>
    <t>Субвенции местным бюджетам на осуществление полномочий в области оборота этилового спирта, алкогольной спиртосодержащей продукции(ФБ)</t>
  </si>
  <si>
    <t>050 2 02 03024 05 0018 151</t>
  </si>
  <si>
    <t>Субвенции местным бюджетам на осуществление полномочий по хранению,комплектованию, учету и использованию архивных документов, относящихся к государственной собственности автономного округа (ОБ)</t>
  </si>
  <si>
    <t>Субвенция из регионального фонда компенсаций на исполнение полномочий по расчету и распределению дотаций поселениям, входящим в состав муниципального района (ОБ)</t>
  </si>
  <si>
    <t>050 2 02 03055 05 0001 151</t>
  </si>
  <si>
    <t>050 2 02 04999 05 0002 151</t>
  </si>
  <si>
    <t>Подпрограмма "Библиотечное дело" Программа "Культура Югры2 на 2011-2013 годы и на перспективу до 2015 года (ОБ)</t>
  </si>
  <si>
    <t>050 2 02 04999 05 0001 151</t>
  </si>
  <si>
    <t>Подпрограмма "Народное творчество и традиционная культура" Программа "Культура  Югры2 на 2011-2013 годы и на перспективу до 2015 года (ОБ)</t>
  </si>
  <si>
    <t>050 2 02 04999 05 0007 151</t>
  </si>
  <si>
    <t>Программа "Модернизация и реформирование жилищно-коммунального комплекса Ханты-Мансийского автономного округа-Югры" на 2011-2013 годы (ОБ)</t>
  </si>
  <si>
    <t>182 1  01 02070 01 1000 110</t>
  </si>
  <si>
    <t>Налог на доходы физических лиц с доходов, полученных физическими лицами и являющимися иностранными гражданами осуществляющими трудовую деятельность по найму у физических  лиц на основе патента</t>
  </si>
  <si>
    <t>182 1 05 01022 01 1000 110</t>
  </si>
  <si>
    <t>182 1 05 01042 02 1000 110</t>
  </si>
  <si>
    <t>040 1 08 07084 01 1000 110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</si>
  <si>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</t>
  </si>
  <si>
    <t>530 1 16 25050 01 0000 140</t>
  </si>
  <si>
    <t>630 1 16 90050 05 0000 140</t>
  </si>
  <si>
    <t>048 1 16 25010 01 0000 140</t>
  </si>
  <si>
    <t>050 2 18 05030 05 0000 151</t>
  </si>
  <si>
    <t>050 2 19 05000 05 0000 151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</si>
  <si>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значение прошлых лет из бюджетов муниципальных районов</t>
  </si>
  <si>
    <t>Возврат  остатков субсидий, субвенций и иных межбюджетных трансфертов, имеющих целевое значение прошлых лет из бюджетов муниципальных районов</t>
  </si>
  <si>
    <t>023 2 07 05000 05 0000 180</t>
  </si>
  <si>
    <t>050 2 02 02077 05 0010 151</t>
  </si>
  <si>
    <t>Программа "Стимулирование застройки по реализации  проектов развития  застройки территории"</t>
  </si>
  <si>
    <t>% выполнения</t>
  </si>
  <si>
    <t>188 1 16 06000 05 0000 140</t>
  </si>
  <si>
    <t>050 1 17 01050 05 0000 180</t>
  </si>
  <si>
    <t>050 2 02 02008 05 0001 151</t>
  </si>
  <si>
    <t>050 2 02 02077 05 0000 151</t>
  </si>
  <si>
    <t>050 2 02 02077 05 0030 151</t>
  </si>
  <si>
    <t>050 2 02 02077 05 0031 151</t>
  </si>
  <si>
    <t>050 2 02 02077 05 0033 151</t>
  </si>
  <si>
    <t>050 2 02 02077 05 0034 151</t>
  </si>
  <si>
    <t>050 2 02 02079 05 0000 151</t>
  </si>
  <si>
    <t>050 2 02 02079 05 0001 151</t>
  </si>
  <si>
    <t>050 2 02 02079 05 0002 151</t>
  </si>
  <si>
    <t>050 2 02 02085 05 0000 151</t>
  </si>
  <si>
    <t>050 2 02 02085 05 0001 151</t>
  </si>
  <si>
    <t>050 2 02 02085 05 0002 151</t>
  </si>
  <si>
    <t>050 2 02 02999 05 0003 151</t>
  </si>
  <si>
    <t>050 2 02 02999 05 0007 151</t>
  </si>
  <si>
    <t>000 2 02 03000 00 0000 151</t>
  </si>
  <si>
    <t>050 2 02 03002 05 0000 151</t>
  </si>
  <si>
    <t>050 2 02 03002 05 0001 151</t>
  </si>
  <si>
    <t>050 2 02 03002 05 0002 151</t>
  </si>
  <si>
    <t>050 2 02 03003 05 0000 151</t>
  </si>
  <si>
    <t>050 2 02 03003 05 0001 151</t>
  </si>
  <si>
    <t>050 2 02 03003 05 0002 151</t>
  </si>
  <si>
    <t>050 2 02 03007 05 0001 151</t>
  </si>
  <si>
    <t>050 2 02 03015 05 0001 151</t>
  </si>
  <si>
    <t>050 2 02 03020 05 0001 151</t>
  </si>
  <si>
    <t>050 2 02 03021 05 0000 151</t>
  </si>
  <si>
    <t>050 2 02 03021 05 0001 151</t>
  </si>
  <si>
    <t>050 2 02 03021 05 0002 151</t>
  </si>
  <si>
    <t>050 2 02 03024 05 0000 151</t>
  </si>
  <si>
    <t>050 2 02 03024 05 0001 151</t>
  </si>
  <si>
    <t>050 2 02 03024 05 0002 151</t>
  </si>
  <si>
    <t>050 2 02 03024 05 0003 151</t>
  </si>
  <si>
    <t>050 2 02 03024 05 0004 151</t>
  </si>
  <si>
    <t>050 2 02 03024 05 0005 151</t>
  </si>
  <si>
    <t>050 2 02 03024 05 0006 151</t>
  </si>
  <si>
    <t>050 2 02 03024 05 0007 151</t>
  </si>
  <si>
    <t>050 2 02 03024 05 0008 151</t>
  </si>
  <si>
    <t>050 2 02 03024 05 0009 151</t>
  </si>
  <si>
    <t>050 2 02 03024 05 0010 151</t>
  </si>
  <si>
    <t>050 2 02 03024 05 0011 151</t>
  </si>
  <si>
    <t>050 2 02 03024 05 0012 151</t>
  </si>
  <si>
    <t>050 2 02 03024 05 0013 151</t>
  </si>
  <si>
    <t>050 2 02 03024 05 0014 151</t>
  </si>
  <si>
    <t>050 2 02 03024 05 0015 151</t>
  </si>
  <si>
    <t>050 2 02 03024 05 0016 151</t>
  </si>
  <si>
    <t>050 2 02 03024 05 0017 151</t>
  </si>
  <si>
    <t>050 2 02 03026 05 0002 151</t>
  </si>
  <si>
    <t>050 2 02 03029 05 0000 151</t>
  </si>
  <si>
    <t>050 2 02 03029 05 0002 151</t>
  </si>
  <si>
    <t>050 2 02 03055 05 0000151</t>
  </si>
  <si>
    <t>050 2 02 03055 05 0002 151</t>
  </si>
  <si>
    <t>050 2 02 03069 05 0000 151</t>
  </si>
  <si>
    <t>050 2 02 03069 05 0001 151</t>
  </si>
  <si>
    <t>050 2 02 03069 05 0002 151</t>
  </si>
  <si>
    <t>050 2 02 03070 05 0001 151</t>
  </si>
  <si>
    <t>000 2 02 04000 00 0000 151</t>
  </si>
  <si>
    <t>050 2 02 04005 05 0001 151</t>
  </si>
  <si>
    <t>050 2 02 04012 05 0000151</t>
  </si>
  <si>
    <t>050 2 02 04014 05 0000151</t>
  </si>
  <si>
    <t>050 2 02 04025 05 0001 151</t>
  </si>
  <si>
    <t>050 2 02 04999 05 0000 151</t>
  </si>
  <si>
    <t>050 2 02 04999 05 0003 151</t>
  </si>
  <si>
    <t>050 2 02 04999 05 0004 151</t>
  </si>
  <si>
    <t>050 2 02 04999 05 0005 151</t>
  </si>
  <si>
    <t>050 2 07 05000 05 0001 180</t>
  </si>
  <si>
    <t>050 2 07 05000 05 0002 180</t>
  </si>
  <si>
    <t>050 2 07 05000 05 0003 180</t>
  </si>
  <si>
    <t>Программа Содействие развитию жилищного строительства, подпрограмма "Стимулирование застройщиков по реализации проектов развития застроенных территорий"</t>
  </si>
  <si>
    <t>план                       1 полугодия</t>
  </si>
  <si>
    <t>2011 года</t>
  </si>
  <si>
    <t>к  1 полугодию</t>
  </si>
  <si>
    <t>070 114 06013 05 0000 430</t>
  </si>
  <si>
    <t>Денежные взыскания (штрафы) за нарушение законодательстваоб охране и использовании животного мира</t>
  </si>
  <si>
    <t>Денежные взыскания (штрафы) за нарушение законодательстваоб в области охраны окружающей среды</t>
  </si>
  <si>
    <t>182 1 05 01021 01 1000 110</t>
  </si>
  <si>
    <t>Единый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</si>
  <si>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050 2 02 02999 05 0008 151</t>
  </si>
  <si>
    <t>050 2 02 04029 05 0001 151</t>
  </si>
  <si>
    <t>Межбюджетные трансферты, передаваемые бюджетам муниципальных районов  на реализацию дополнительных мероприятий, направленных на снижение напряженности на рынке труда</t>
  </si>
  <si>
    <t>факт на 1 июня                      2011 года</t>
  </si>
  <si>
    <t>182 1 05 01041 01 000 110</t>
  </si>
  <si>
    <t>161 1 16 33050 05 0000 140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</si>
  <si>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</si>
  <si>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050 2 02 02999 05 0009 151</t>
  </si>
  <si>
    <t>Субсидии на реализацию программы "Профилактика правонарушений в ХМАО-Югре на 2011-2013 годы" (ОБ)</t>
  </si>
  <si>
    <t>Субсидии на реализацию программы "Автомобильные дороги" пр "Развитие транспортной системы ХМАО-Югры" Строительство и архитектура (ОБ)</t>
  </si>
  <si>
    <t xml:space="preserve"> на 1  июня 2011 года </t>
  </si>
  <si>
    <t>048 1 16 25050 01 0000 140</t>
  </si>
  <si>
    <t>Программа "Модернизация и реформирование жилищно-коммунального комплекса ХМАО-Югры на 2011-2013 годы"</t>
  </si>
  <si>
    <t>050 2 02 02077 00 0000 151</t>
  </si>
  <si>
    <t>Субсидии бюджетам на бюджетные инвестиции</t>
  </si>
  <si>
    <t>Иные межбюджетные трансферты по программе "Развития малого и среднего предпринимательства в ХМАО-Югре"</t>
  </si>
  <si>
    <t>14240,,1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</si>
</sst>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000000"/>
    <numFmt numFmtId="167" formatCode="_-* #,##0.000&quot;р.&quot;_-;\-* #,##0.000&quot;р.&quot;_-;_-* &quot;-&quot;??&quot;р.&quot;_-;_-@_-"/>
    <numFmt numFmtId="168" formatCode="_-* #,##0.0000&quot;р.&quot;_-;\-* #,##0.0000&quot;р.&quot;_-;_-* &quot;-&quot;??&quot;р.&quot;_-;_-@_-"/>
    <numFmt numFmtId="169" formatCode="_-* #,##0.000_р_._-;\-* #,##0.000_р_._-;_-* &quot;-&quot;??_р_._-;_-@_-"/>
    <numFmt numFmtId="170" formatCode="0.0"/>
    <numFmt numFmtId="171" formatCode="0.000"/>
    <numFmt numFmtId="172" formatCode="#,##0.0"/>
    <numFmt numFmtId="173" formatCode="0.0000000"/>
    <numFmt numFmtId="174" formatCode="0.000000"/>
    <numFmt numFmtId="175" formatCode="0.00000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\-#,##0.00;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#,##0.00000"/>
    <numFmt numFmtId="189" formatCode="#,##0.00;[Red]\-#,##0.00;0.00"/>
    <numFmt numFmtId="190" formatCode="#,##0;[Red]\-#,##0;0"/>
    <numFmt numFmtId="191" formatCode="#,##0.000;[Red]\-#,##0.000;0.000"/>
    <numFmt numFmtId="192" formatCode="#,##0.0;[Red]\-#,##0.0;0.0"/>
    <numFmt numFmtId="193" formatCode="#,##0.0_ ;[Red]\-#,##0.0\ "/>
    <numFmt numFmtId="194" formatCode="#,##0.000_ ;[Red]\-#,##0.000\ "/>
    <numFmt numFmtId="195" formatCode="#,##0.00_ ;[Red]\-#,##0.00\ "/>
  </numFmts>
  <fonts count="127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1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 Cyr"/>
      <family val="0"/>
    </font>
    <font>
      <sz val="10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8"/>
      <color indexed="8"/>
      <name val="Arial Cyr"/>
      <family val="0"/>
    </font>
    <font>
      <sz val="11"/>
      <color indexed="8"/>
      <name val="Arial Cyr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b/>
      <sz val="10"/>
      <color indexed="8"/>
      <name val="Arial Cyr"/>
      <family val="2"/>
    </font>
    <font>
      <sz val="12"/>
      <color indexed="8"/>
      <name val="Arial Cyr"/>
      <family val="0"/>
    </font>
    <font>
      <b/>
      <sz val="11"/>
      <color indexed="10"/>
      <name val="Arial Cyr"/>
      <family val="0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 Cyr"/>
      <family val="0"/>
    </font>
    <font>
      <i/>
      <sz val="10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2"/>
    </font>
    <font>
      <i/>
      <sz val="8"/>
      <color indexed="8"/>
      <name val="Arial Cyr"/>
      <family val="0"/>
    </font>
    <font>
      <b/>
      <i/>
      <sz val="12"/>
      <color indexed="8"/>
      <name val="Arial"/>
      <family val="2"/>
    </font>
    <font>
      <b/>
      <i/>
      <sz val="12"/>
      <color indexed="8"/>
      <name val="Arial Cyr"/>
      <family val="0"/>
    </font>
    <font>
      <i/>
      <sz val="12"/>
      <color indexed="8"/>
      <name val="Arial Cyr"/>
      <family val="0"/>
    </font>
    <font>
      <sz val="10"/>
      <color indexed="8"/>
      <name val="Arial"/>
      <family val="2"/>
    </font>
    <font>
      <i/>
      <sz val="9"/>
      <color indexed="8"/>
      <name val="Arial Cyr"/>
      <family val="0"/>
    </font>
    <font>
      <sz val="8"/>
      <color indexed="8"/>
      <name val="Arial CYR"/>
      <family val="2"/>
    </font>
    <font>
      <b/>
      <i/>
      <sz val="10"/>
      <color indexed="8"/>
      <name val="Arial Cyr"/>
      <family val="2"/>
    </font>
    <font>
      <b/>
      <i/>
      <sz val="8"/>
      <color indexed="8"/>
      <name val="Arial Cyr"/>
      <family val="0"/>
    </font>
    <font>
      <sz val="11"/>
      <color indexed="8"/>
      <name val="Times New Roman"/>
      <family val="1"/>
    </font>
    <font>
      <i/>
      <sz val="11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9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2"/>
    </font>
    <font>
      <sz val="12"/>
      <color theme="1"/>
      <name val="Arial Cyr"/>
      <family val="0"/>
    </font>
    <font>
      <b/>
      <sz val="11"/>
      <color rgb="FFFF0000"/>
      <name val="Arial Cyr"/>
      <family val="0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 Cyr"/>
      <family val="0"/>
    </font>
    <font>
      <i/>
      <sz val="10"/>
      <color theme="1"/>
      <name val="Arial Cyr"/>
      <family val="0"/>
    </font>
    <font>
      <b/>
      <sz val="9"/>
      <color theme="1"/>
      <name val="Arial Cyr"/>
      <family val="0"/>
    </font>
    <font>
      <b/>
      <sz val="11"/>
      <color theme="1"/>
      <name val="Arial Cyr"/>
      <family val="0"/>
    </font>
    <font>
      <b/>
      <sz val="12"/>
      <color theme="1"/>
      <name val="Arial Cyr"/>
      <family val="2"/>
    </font>
    <font>
      <i/>
      <sz val="8"/>
      <color theme="1"/>
      <name val="Arial Cyr"/>
      <family val="0"/>
    </font>
    <font>
      <b/>
      <i/>
      <sz val="12"/>
      <color theme="1"/>
      <name val="Arial"/>
      <family val="2"/>
    </font>
    <font>
      <b/>
      <i/>
      <sz val="12"/>
      <color theme="1"/>
      <name val="Arial Cyr"/>
      <family val="0"/>
    </font>
    <font>
      <sz val="9"/>
      <color theme="1"/>
      <name val="Arial"/>
      <family val="2"/>
    </font>
    <font>
      <i/>
      <sz val="12"/>
      <color theme="1"/>
      <name val="Arial Cyr"/>
      <family val="0"/>
    </font>
    <font>
      <sz val="8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 Cyr"/>
      <family val="0"/>
    </font>
    <font>
      <sz val="8"/>
      <color theme="1"/>
      <name val="Arial CYR"/>
      <family val="2"/>
    </font>
    <font>
      <b/>
      <i/>
      <sz val="10"/>
      <color theme="1"/>
      <name val="Arial Cyr"/>
      <family val="2"/>
    </font>
    <font>
      <b/>
      <i/>
      <sz val="8"/>
      <color theme="1"/>
      <name val="Arial Cyr"/>
      <family val="0"/>
    </font>
    <font>
      <sz val="11"/>
      <color theme="1"/>
      <name val="Arial Cyr"/>
      <family val="0"/>
    </font>
    <font>
      <sz val="11"/>
      <color theme="1"/>
      <name val="Times New Roman"/>
      <family val="1"/>
    </font>
    <font>
      <i/>
      <sz val="11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4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2" fillId="0" borderId="0" xfId="54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justify" vertical="top" wrapText="1"/>
    </xf>
    <xf numFmtId="0" fontId="7" fillId="0" borderId="0" xfId="54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Fill="1" applyBorder="1" applyAlignment="1">
      <alignment/>
    </xf>
    <xf numFmtId="0" fontId="2" fillId="0" borderId="0" xfId="54" applyNumberFormat="1" applyFont="1" applyFill="1" applyBorder="1" applyAlignment="1" applyProtection="1">
      <alignment horizontal="left" wrapText="1"/>
      <protection hidden="1"/>
    </xf>
    <xf numFmtId="0" fontId="17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11" fillId="0" borderId="0" xfId="54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/>
    </xf>
    <xf numFmtId="0" fontId="6" fillId="0" borderId="0" xfId="54" applyNumberFormat="1" applyFont="1" applyFill="1" applyBorder="1" applyAlignment="1" applyProtection="1">
      <alignment horizontal="left" wrapText="1"/>
      <protection hidden="1"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0" fillId="0" borderId="0" xfId="54" applyNumberFormat="1" applyFont="1" applyFill="1" applyBorder="1" applyAlignment="1" applyProtection="1">
      <alignment horizontal="left"/>
      <protection hidden="1"/>
    </xf>
    <xf numFmtId="0" fontId="0" fillId="0" borderId="0" xfId="54" applyNumberFormat="1" applyFont="1" applyFill="1" applyBorder="1" applyAlignment="1" applyProtection="1">
      <alignment horizontal="left" wrapText="1"/>
      <protection hidden="1"/>
    </xf>
    <xf numFmtId="49" fontId="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wrapText="1" readingOrder="1"/>
    </xf>
    <xf numFmtId="0" fontId="1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92" fillId="0" borderId="10" xfId="0" applyFont="1" applyFill="1" applyBorder="1" applyAlignment="1">
      <alignment/>
    </xf>
    <xf numFmtId="0" fontId="93" fillId="0" borderId="10" xfId="0" applyFont="1" applyFill="1" applyBorder="1" applyAlignment="1">
      <alignment/>
    </xf>
    <xf numFmtId="0" fontId="94" fillId="0" borderId="0" xfId="0" applyFont="1" applyFill="1" applyAlignment="1">
      <alignment/>
    </xf>
    <xf numFmtId="0" fontId="94" fillId="0" borderId="0" xfId="0" applyFont="1" applyFill="1" applyBorder="1" applyAlignment="1">
      <alignment/>
    </xf>
    <xf numFmtId="0" fontId="95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96" fillId="0" borderId="10" xfId="0" applyNumberFormat="1" applyFont="1" applyFill="1" applyBorder="1" applyAlignment="1">
      <alignment horizontal="center"/>
    </xf>
    <xf numFmtId="0" fontId="96" fillId="0" borderId="10" xfId="0" applyFont="1" applyFill="1" applyBorder="1" applyAlignment="1">
      <alignment horizontal="center"/>
    </xf>
    <xf numFmtId="0" fontId="94" fillId="0" borderId="0" xfId="0" applyFont="1" applyFill="1" applyAlignment="1">
      <alignment horizontal="center"/>
    </xf>
    <xf numFmtId="0" fontId="9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4" fontId="97" fillId="0" borderId="0" xfId="0" applyNumberFormat="1" applyFont="1" applyAlignment="1">
      <alignment/>
    </xf>
    <xf numFmtId="4" fontId="97" fillId="0" borderId="0" xfId="0" applyNumberFormat="1" applyFont="1" applyFill="1" applyAlignment="1">
      <alignment/>
    </xf>
    <xf numFmtId="4" fontId="97" fillId="0" borderId="0" xfId="0" applyNumberFormat="1" applyFont="1" applyFill="1" applyBorder="1" applyAlignment="1">
      <alignment/>
    </xf>
    <xf numFmtId="3" fontId="98" fillId="0" borderId="10" xfId="0" applyNumberFormat="1" applyFont="1" applyFill="1" applyBorder="1" applyAlignment="1">
      <alignment horizontal="center"/>
    </xf>
    <xf numFmtId="172" fontId="99" fillId="0" borderId="10" xfId="0" applyNumberFormat="1" applyFont="1" applyFill="1" applyBorder="1" applyAlignment="1">
      <alignment horizontal="center"/>
    </xf>
    <xf numFmtId="172" fontId="98" fillId="0" borderId="10" xfId="0" applyNumberFormat="1" applyFont="1" applyFill="1" applyBorder="1" applyAlignment="1">
      <alignment horizontal="center"/>
    </xf>
    <xf numFmtId="172" fontId="100" fillId="0" borderId="10" xfId="0" applyNumberFormat="1" applyFont="1" applyFill="1" applyBorder="1" applyAlignment="1">
      <alignment horizontal="center"/>
    </xf>
    <xf numFmtId="172" fontId="98" fillId="0" borderId="0" xfId="0" applyNumberFormat="1" applyFont="1" applyFill="1" applyBorder="1" applyAlignment="1">
      <alignment horizontal="center"/>
    </xf>
    <xf numFmtId="172" fontId="98" fillId="0" borderId="10" xfId="54" applyNumberFormat="1" applyFont="1" applyFill="1" applyBorder="1" applyAlignment="1" applyProtection="1">
      <alignment horizontal="center"/>
      <protection hidden="1"/>
    </xf>
    <xf numFmtId="172" fontId="98" fillId="0" borderId="0" xfId="0" applyNumberFormat="1" applyFont="1" applyFill="1" applyAlignment="1">
      <alignment horizontal="center"/>
    </xf>
    <xf numFmtId="0" fontId="98" fillId="0" borderId="0" xfId="0" applyFont="1" applyFill="1" applyAlignment="1">
      <alignment horizontal="center"/>
    </xf>
    <xf numFmtId="4" fontId="98" fillId="0" borderId="0" xfId="0" applyNumberFormat="1" applyFont="1" applyFill="1" applyAlignment="1">
      <alignment horizontal="center"/>
    </xf>
    <xf numFmtId="172" fontId="100" fillId="0" borderId="0" xfId="0" applyNumberFormat="1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172" fontId="25" fillId="0" borderId="0" xfId="0" applyNumberFormat="1" applyFont="1" applyFill="1" applyBorder="1" applyAlignment="1">
      <alignment horizontal="center"/>
    </xf>
    <xf numFmtId="172" fontId="25" fillId="0" borderId="0" xfId="0" applyNumberFormat="1" applyFont="1" applyFill="1" applyBorder="1" applyAlignment="1">
      <alignment horizontal="center" vertical="top"/>
    </xf>
    <xf numFmtId="172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72" fontId="26" fillId="0" borderId="0" xfId="0" applyNumberFormat="1" applyFont="1" applyFill="1" applyBorder="1" applyAlignment="1">
      <alignment horizontal="center"/>
    </xf>
    <xf numFmtId="172" fontId="27" fillId="0" borderId="0" xfId="0" applyNumberFormat="1" applyFont="1" applyFill="1" applyBorder="1" applyAlignment="1">
      <alignment horizontal="center"/>
    </xf>
    <xf numFmtId="172" fontId="24" fillId="0" borderId="0" xfId="0" applyNumberFormat="1" applyFont="1" applyFill="1" applyBorder="1" applyAlignment="1">
      <alignment horizontal="center" wrapText="1"/>
    </xf>
    <xf numFmtId="172" fontId="24" fillId="0" borderId="0" xfId="0" applyNumberFormat="1" applyFont="1" applyFill="1" applyAlignment="1">
      <alignment horizontal="center"/>
    </xf>
    <xf numFmtId="0" fontId="24" fillId="0" borderId="0" xfId="0" applyFont="1" applyAlignment="1">
      <alignment horizontal="center"/>
    </xf>
    <xf numFmtId="172" fontId="0" fillId="0" borderId="0" xfId="0" applyNumberFormat="1" applyFill="1" applyAlignment="1">
      <alignment/>
    </xf>
    <xf numFmtId="0" fontId="2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92" fillId="0" borderId="10" xfId="0" applyFont="1" applyFill="1" applyBorder="1" applyAlignment="1">
      <alignment horizontal="left"/>
    </xf>
    <xf numFmtId="0" fontId="101" fillId="0" borderId="10" xfId="0" applyFont="1" applyFill="1" applyBorder="1" applyAlignment="1">
      <alignment/>
    </xf>
    <xf numFmtId="0" fontId="93" fillId="0" borderId="10" xfId="0" applyFont="1" applyFill="1" applyBorder="1" applyAlignment="1">
      <alignment wrapText="1"/>
    </xf>
    <xf numFmtId="0" fontId="92" fillId="0" borderId="10" xfId="0" applyFont="1" applyFill="1" applyBorder="1" applyAlignment="1">
      <alignment wrapText="1"/>
    </xf>
    <xf numFmtId="0" fontId="102" fillId="0" borderId="10" xfId="0" applyFont="1" applyFill="1" applyBorder="1" applyAlignment="1">
      <alignment/>
    </xf>
    <xf numFmtId="0" fontId="100" fillId="0" borderId="0" xfId="0" applyFont="1" applyFill="1" applyBorder="1" applyAlignment="1">
      <alignment horizontal="center"/>
    </xf>
    <xf numFmtId="172" fontId="100" fillId="0" borderId="11" xfId="0" applyNumberFormat="1" applyFont="1" applyFill="1" applyBorder="1" applyAlignment="1">
      <alignment horizontal="center"/>
    </xf>
    <xf numFmtId="172" fontId="100" fillId="0" borderId="10" xfId="54" applyNumberFormat="1" applyFont="1" applyFill="1" applyBorder="1" applyAlignment="1" applyProtection="1">
      <alignment horizontal="center"/>
      <protection hidden="1"/>
    </xf>
    <xf numFmtId="4" fontId="97" fillId="0" borderId="0" xfId="0" applyNumberFormat="1" applyFont="1" applyFill="1" applyBorder="1" applyAlignment="1">
      <alignment horizontal="center"/>
    </xf>
    <xf numFmtId="4" fontId="97" fillId="0" borderId="0" xfId="0" applyNumberFormat="1" applyFont="1" applyFill="1" applyBorder="1" applyAlignment="1">
      <alignment/>
    </xf>
    <xf numFmtId="0" fontId="94" fillId="0" borderId="10" xfId="0" applyFont="1" applyFill="1" applyBorder="1" applyAlignment="1">
      <alignment/>
    </xf>
    <xf numFmtId="0" fontId="95" fillId="0" borderId="10" xfId="0" applyFont="1" applyFill="1" applyBorder="1" applyAlignment="1">
      <alignment horizontal="center"/>
    </xf>
    <xf numFmtId="0" fontId="98" fillId="0" borderId="10" xfId="0" applyFont="1" applyFill="1" applyBorder="1" applyAlignment="1">
      <alignment horizontal="center"/>
    </xf>
    <xf numFmtId="0" fontId="103" fillId="0" borderId="10" xfId="0" applyFont="1" applyFill="1" applyBorder="1" applyAlignment="1">
      <alignment/>
    </xf>
    <xf numFmtId="0" fontId="104" fillId="0" borderId="10" xfId="0" applyFont="1" applyFill="1" applyBorder="1" applyAlignment="1">
      <alignment horizontal="left"/>
    </xf>
    <xf numFmtId="3" fontId="100" fillId="0" borderId="10" xfId="0" applyNumberFormat="1" applyFont="1" applyFill="1" applyBorder="1" applyAlignment="1">
      <alignment horizontal="center"/>
    </xf>
    <xf numFmtId="3" fontId="105" fillId="0" borderId="10" xfId="0" applyNumberFormat="1" applyFont="1" applyFill="1" applyBorder="1" applyAlignment="1">
      <alignment horizontal="center"/>
    </xf>
    <xf numFmtId="0" fontId="95" fillId="0" borderId="10" xfId="0" applyFont="1" applyFill="1" applyBorder="1" applyAlignment="1">
      <alignment horizontal="left"/>
    </xf>
    <xf numFmtId="0" fontId="106" fillId="0" borderId="10" xfId="0" applyFont="1" applyFill="1" applyBorder="1" applyAlignment="1">
      <alignment/>
    </xf>
    <xf numFmtId="0" fontId="102" fillId="0" borderId="10" xfId="0" applyFont="1" applyFill="1" applyBorder="1" applyAlignment="1">
      <alignment horizontal="left"/>
    </xf>
    <xf numFmtId="172" fontId="107" fillId="0" borderId="10" xfId="0" applyNumberFormat="1" applyFont="1" applyFill="1" applyBorder="1" applyAlignment="1">
      <alignment horizontal="center"/>
    </xf>
    <xf numFmtId="3" fontId="108" fillId="0" borderId="10" xfId="0" applyNumberFormat="1" applyFont="1" applyFill="1" applyBorder="1" applyAlignment="1">
      <alignment horizontal="center"/>
    </xf>
    <xf numFmtId="49" fontId="92" fillId="0" borderId="10" xfId="54" applyNumberFormat="1" applyFont="1" applyFill="1" applyBorder="1" applyAlignment="1" applyProtection="1">
      <alignment horizontal="left"/>
      <protection hidden="1"/>
    </xf>
    <xf numFmtId="0" fontId="109" fillId="0" borderId="10" xfId="0" applyFont="1" applyFill="1" applyBorder="1" applyAlignment="1">
      <alignment horizontal="justify" vertical="top" wrapText="1"/>
    </xf>
    <xf numFmtId="3" fontId="110" fillId="0" borderId="10" xfId="0" applyNumberFormat="1" applyFont="1" applyFill="1" applyBorder="1" applyAlignment="1">
      <alignment horizontal="center"/>
    </xf>
    <xf numFmtId="49" fontId="93" fillId="0" borderId="10" xfId="0" applyNumberFormat="1" applyFont="1" applyFill="1" applyBorder="1" applyAlignment="1">
      <alignment horizontal="left" vertical="center" wrapText="1"/>
    </xf>
    <xf numFmtId="0" fontId="111" fillId="0" borderId="10" xfId="0" applyFont="1" applyFill="1" applyBorder="1" applyAlignment="1">
      <alignment horizontal="justify" vertical="top" wrapText="1"/>
    </xf>
    <xf numFmtId="0" fontId="93" fillId="0" borderId="10" xfId="54" applyNumberFormat="1" applyFont="1" applyFill="1" applyBorder="1" applyAlignment="1" applyProtection="1">
      <alignment horizontal="left" wrapText="1"/>
      <protection hidden="1"/>
    </xf>
    <xf numFmtId="0" fontId="109" fillId="0" borderId="10" xfId="0" applyFont="1" applyFill="1" applyBorder="1" applyAlignment="1">
      <alignment wrapText="1" readingOrder="1"/>
    </xf>
    <xf numFmtId="0" fontId="96" fillId="0" borderId="10" xfId="0" applyFont="1" applyFill="1" applyBorder="1" applyAlignment="1">
      <alignment horizontal="center"/>
    </xf>
    <xf numFmtId="0" fontId="112" fillId="0" borderId="10" xfId="0" applyFont="1" applyFill="1" applyBorder="1" applyAlignment="1">
      <alignment horizontal="justify" vertical="top" wrapText="1"/>
    </xf>
    <xf numFmtId="3" fontId="107" fillId="0" borderId="10" xfId="0" applyNumberFormat="1" applyFont="1" applyFill="1" applyBorder="1" applyAlignment="1">
      <alignment horizontal="center"/>
    </xf>
    <xf numFmtId="0" fontId="111" fillId="0" borderId="10" xfId="0" applyFont="1" applyFill="1" applyBorder="1" applyAlignment="1">
      <alignment vertical="top" wrapText="1"/>
    </xf>
    <xf numFmtId="0" fontId="109" fillId="0" borderId="10" xfId="0" applyFont="1" applyFill="1" applyBorder="1" applyAlignment="1">
      <alignment vertical="top" wrapText="1"/>
    </xf>
    <xf numFmtId="172" fontId="96" fillId="0" borderId="10" xfId="0" applyNumberFormat="1" applyFont="1" applyFill="1" applyBorder="1" applyAlignment="1">
      <alignment horizontal="center"/>
    </xf>
    <xf numFmtId="0" fontId="112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left" vertical="center" wrapText="1"/>
    </xf>
    <xf numFmtId="3" fontId="99" fillId="0" borderId="10" xfId="0" applyNumberFormat="1" applyFont="1" applyFill="1" applyBorder="1" applyAlignment="1">
      <alignment horizontal="center"/>
    </xf>
    <xf numFmtId="0" fontId="92" fillId="0" borderId="10" xfId="54" applyNumberFormat="1" applyFont="1" applyFill="1" applyBorder="1" applyAlignment="1" applyProtection="1">
      <alignment horizontal="left" wrapText="1"/>
      <protection hidden="1"/>
    </xf>
    <xf numFmtId="0" fontId="113" fillId="0" borderId="10" xfId="0" applyFont="1" applyFill="1" applyBorder="1" applyAlignment="1">
      <alignment horizontal="right" vertical="top" wrapText="1"/>
    </xf>
    <xf numFmtId="0" fontId="114" fillId="0" borderId="10" xfId="0" applyFont="1" applyFill="1" applyBorder="1" applyAlignment="1">
      <alignment horizontal="justify" vertical="top" wrapText="1"/>
    </xf>
    <xf numFmtId="0" fontId="92" fillId="0" borderId="10" xfId="0" applyFont="1" applyFill="1" applyBorder="1" applyAlignment="1">
      <alignment horizontal="right"/>
    </xf>
    <xf numFmtId="0" fontId="111" fillId="0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/>
    </xf>
    <xf numFmtId="49" fontId="102" fillId="0" borderId="10" xfId="0" applyNumberFormat="1" applyFont="1" applyFill="1" applyBorder="1" applyAlignment="1">
      <alignment wrapText="1"/>
    </xf>
    <xf numFmtId="49" fontId="93" fillId="0" borderId="10" xfId="0" applyNumberFormat="1" applyFont="1" applyFill="1" applyBorder="1" applyAlignment="1">
      <alignment wrapText="1"/>
    </xf>
    <xf numFmtId="0" fontId="115" fillId="0" borderId="10" xfId="54" applyNumberFormat="1" applyFont="1" applyFill="1" applyBorder="1" applyAlignment="1" applyProtection="1">
      <alignment horizontal="left" wrapText="1"/>
      <protection hidden="1"/>
    </xf>
    <xf numFmtId="0" fontId="102" fillId="0" borderId="10" xfId="0" applyFont="1" applyFill="1" applyBorder="1" applyAlignment="1">
      <alignment wrapText="1"/>
    </xf>
    <xf numFmtId="0" fontId="23" fillId="0" borderId="10" xfId="0" applyNumberFormat="1" applyFont="1" applyBorder="1" applyAlignment="1">
      <alignment horizontal="left" vertical="center" wrapText="1"/>
    </xf>
    <xf numFmtId="0" fontId="7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95" fillId="0" borderId="10" xfId="0" applyFont="1" applyFill="1" applyBorder="1" applyAlignment="1">
      <alignment wrapText="1"/>
    </xf>
    <xf numFmtId="0" fontId="111" fillId="0" borderId="10" xfId="0" applyFont="1" applyFill="1" applyBorder="1" applyAlignment="1">
      <alignment horizontal="left" vertical="top" wrapText="1"/>
    </xf>
    <xf numFmtId="0" fontId="94" fillId="0" borderId="10" xfId="0" applyFont="1" applyFill="1" applyBorder="1" applyAlignment="1">
      <alignment wrapText="1"/>
    </xf>
    <xf numFmtId="0" fontId="106" fillId="0" borderId="10" xfId="0" applyFont="1" applyFill="1" applyBorder="1" applyAlignment="1">
      <alignment wrapText="1"/>
    </xf>
    <xf numFmtId="0" fontId="116" fillId="0" borderId="10" xfId="0" applyFont="1" applyFill="1" applyBorder="1" applyAlignment="1">
      <alignment/>
    </xf>
    <xf numFmtId="0" fontId="117" fillId="0" borderId="10" xfId="0" applyFont="1" applyFill="1" applyBorder="1" applyAlignment="1">
      <alignment/>
    </xf>
    <xf numFmtId="0" fontId="107" fillId="0" borderId="10" xfId="0" applyFont="1" applyFill="1" applyBorder="1" applyAlignment="1">
      <alignment horizontal="center"/>
    </xf>
    <xf numFmtId="0" fontId="108" fillId="0" borderId="10" xfId="0" applyFont="1" applyFill="1" applyBorder="1" applyAlignment="1">
      <alignment horizontal="center"/>
    </xf>
    <xf numFmtId="0" fontId="95" fillId="0" borderId="10" xfId="0" applyFont="1" applyFill="1" applyBorder="1" applyAlignment="1">
      <alignment/>
    </xf>
    <xf numFmtId="172" fontId="105" fillId="0" borderId="10" xfId="0" applyNumberFormat="1" applyFont="1" applyFill="1" applyBorder="1" applyAlignment="1">
      <alignment horizontal="center"/>
    </xf>
    <xf numFmtId="172" fontId="98" fillId="0" borderId="10" xfId="0" applyNumberFormat="1" applyFont="1" applyFill="1" applyBorder="1" applyAlignment="1">
      <alignment horizontal="center" wrapText="1"/>
    </xf>
    <xf numFmtId="49" fontId="93" fillId="0" borderId="10" xfId="0" applyNumberFormat="1" applyFont="1" applyFill="1" applyBorder="1" applyAlignment="1">
      <alignment horizontal="left" wrapText="1"/>
    </xf>
    <xf numFmtId="3" fontId="105" fillId="0" borderId="10" xfId="0" applyNumberFormat="1" applyFont="1" applyFill="1" applyBorder="1" applyAlignment="1">
      <alignment horizontal="center"/>
    </xf>
    <xf numFmtId="0" fontId="115" fillId="0" borderId="10" xfId="0" applyFont="1" applyFill="1" applyBorder="1" applyAlignment="1">
      <alignment/>
    </xf>
    <xf numFmtId="0" fontId="92" fillId="0" borderId="10" xfId="54" applyNumberFormat="1" applyFont="1" applyFill="1" applyBorder="1" applyAlignment="1" applyProtection="1">
      <alignment horizontal="left"/>
      <protection hidden="1"/>
    </xf>
    <xf numFmtId="0" fontId="115" fillId="0" borderId="10" xfId="0" applyFont="1" applyFill="1" applyBorder="1" applyAlignment="1">
      <alignment wrapText="1"/>
    </xf>
    <xf numFmtId="0" fontId="118" fillId="0" borderId="10" xfId="0" applyFont="1" applyFill="1" applyBorder="1" applyAlignment="1">
      <alignment/>
    </xf>
    <xf numFmtId="0" fontId="16" fillId="0" borderId="10" xfId="0" applyNumberFormat="1" applyFont="1" applyBorder="1" applyAlignment="1">
      <alignment horizontal="left" vertical="center" wrapText="1"/>
    </xf>
    <xf numFmtId="0" fontId="101" fillId="0" borderId="10" xfId="0" applyFont="1" applyFill="1" applyBorder="1" applyAlignment="1">
      <alignment horizontal="left"/>
    </xf>
    <xf numFmtId="49" fontId="92" fillId="0" borderId="10" xfId="0" applyNumberFormat="1" applyFont="1" applyFill="1" applyBorder="1" applyAlignment="1">
      <alignment/>
    </xf>
    <xf numFmtId="172" fontId="24" fillId="0" borderId="10" xfId="0" applyNumberFormat="1" applyFont="1" applyFill="1" applyBorder="1" applyAlignment="1">
      <alignment horizontal="center"/>
    </xf>
    <xf numFmtId="0" fontId="119" fillId="0" borderId="10" xfId="0" applyFont="1" applyFill="1" applyBorder="1" applyAlignment="1">
      <alignment wrapText="1"/>
    </xf>
    <xf numFmtId="0" fontId="119" fillId="0" borderId="10" xfId="0" applyFont="1" applyFill="1" applyBorder="1" applyAlignment="1">
      <alignment/>
    </xf>
    <xf numFmtId="0" fontId="117" fillId="0" borderId="10" xfId="0" applyFont="1" applyFill="1" applyBorder="1" applyAlignment="1">
      <alignment wrapText="1"/>
    </xf>
    <xf numFmtId="0" fontId="117" fillId="0" borderId="10" xfId="0" applyFont="1" applyFill="1" applyBorder="1" applyAlignment="1">
      <alignment/>
    </xf>
    <xf numFmtId="0" fontId="104" fillId="0" borderId="10" xfId="0" applyFont="1" applyFill="1" applyBorder="1" applyAlignment="1">
      <alignment/>
    </xf>
    <xf numFmtId="0" fontId="120" fillId="0" borderId="10" xfId="0" applyFont="1" applyFill="1" applyBorder="1" applyAlignment="1">
      <alignment wrapText="1"/>
    </xf>
    <xf numFmtId="0" fontId="94" fillId="0" borderId="10" xfId="54" applyNumberFormat="1" applyFont="1" applyFill="1" applyBorder="1" applyAlignment="1" applyProtection="1">
      <alignment horizontal="left" wrapText="1"/>
      <protection hidden="1"/>
    </xf>
    <xf numFmtId="172" fontId="24" fillId="0" borderId="10" xfId="54" applyNumberFormat="1" applyFont="1" applyFill="1" applyBorder="1" applyAlignment="1" applyProtection="1">
      <alignment horizontal="center"/>
      <protection hidden="1"/>
    </xf>
    <xf numFmtId="0" fontId="121" fillId="0" borderId="10" xfId="0" applyFont="1" applyFill="1" applyBorder="1" applyAlignment="1">
      <alignment wrapText="1"/>
    </xf>
    <xf numFmtId="49" fontId="106" fillId="0" borderId="10" xfId="0" applyNumberFormat="1" applyFont="1" applyFill="1" applyBorder="1" applyAlignment="1">
      <alignment wrapText="1"/>
    </xf>
    <xf numFmtId="49" fontId="119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left" vertical="center" wrapText="1"/>
    </xf>
    <xf numFmtId="49" fontId="92" fillId="0" borderId="10" xfId="0" applyNumberFormat="1" applyFont="1" applyFill="1" applyBorder="1" applyAlignment="1">
      <alignment wrapText="1"/>
    </xf>
    <xf numFmtId="172" fontId="25" fillId="0" borderId="10" xfId="54" applyNumberFormat="1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>
      <alignment/>
    </xf>
    <xf numFmtId="0" fontId="2" fillId="0" borderId="10" xfId="54" applyNumberFormat="1" applyFont="1" applyFill="1" applyBorder="1" applyAlignment="1" applyProtection="1">
      <alignment horizontal="left" wrapText="1"/>
      <protection hidden="1"/>
    </xf>
    <xf numFmtId="3" fontId="94" fillId="0" borderId="10" xfId="0" applyNumberFormat="1" applyFont="1" applyFill="1" applyBorder="1" applyAlignment="1">
      <alignment horizontal="center"/>
    </xf>
    <xf numFmtId="0" fontId="10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106" fillId="0" borderId="10" xfId="54" applyNumberFormat="1" applyFont="1" applyFill="1" applyBorder="1" applyAlignment="1" applyProtection="1">
      <alignment horizontal="left" wrapText="1"/>
      <protection hidden="1"/>
    </xf>
    <xf numFmtId="3" fontId="122" fillId="0" borderId="10" xfId="0" applyNumberFormat="1" applyFont="1" applyFill="1" applyBorder="1" applyAlignment="1">
      <alignment horizontal="center"/>
    </xf>
    <xf numFmtId="3" fontId="123" fillId="0" borderId="10" xfId="0" applyNumberFormat="1" applyFont="1" applyFill="1" applyBorder="1" applyAlignment="1">
      <alignment horizontal="center"/>
    </xf>
    <xf numFmtId="0" fontId="92" fillId="0" borderId="10" xfId="0" applyNumberFormat="1" applyFont="1" applyFill="1" applyBorder="1" applyAlignment="1">
      <alignment wrapText="1"/>
    </xf>
    <xf numFmtId="0" fontId="103" fillId="0" borderId="10" xfId="0" applyFont="1" applyFill="1" applyBorder="1" applyAlignment="1">
      <alignment wrapText="1"/>
    </xf>
    <xf numFmtId="0" fontId="94" fillId="0" borderId="10" xfId="0" applyNumberFormat="1" applyFont="1" applyFill="1" applyBorder="1" applyAlignment="1">
      <alignment wrapText="1"/>
    </xf>
    <xf numFmtId="3" fontId="124" fillId="0" borderId="10" xfId="0" applyNumberFormat="1" applyFont="1" applyFill="1" applyBorder="1" applyAlignment="1">
      <alignment horizontal="center"/>
    </xf>
    <xf numFmtId="49" fontId="101" fillId="0" borderId="10" xfId="0" applyNumberFormat="1" applyFont="1" applyFill="1" applyBorder="1" applyAlignment="1">
      <alignment/>
    </xf>
    <xf numFmtId="0" fontId="117" fillId="0" borderId="10" xfId="0" applyFont="1" applyFill="1" applyBorder="1" applyAlignment="1">
      <alignment vertical="center" wrapText="1"/>
    </xf>
    <xf numFmtId="0" fontId="117" fillId="0" borderId="10" xfId="0" applyFont="1" applyFill="1" applyBorder="1" applyAlignment="1">
      <alignment wrapText="1"/>
    </xf>
    <xf numFmtId="172" fontId="100" fillId="0" borderId="12" xfId="0" applyNumberFormat="1" applyFont="1" applyFill="1" applyBorder="1" applyAlignment="1">
      <alignment horizontal="center"/>
    </xf>
    <xf numFmtId="3" fontId="105" fillId="0" borderId="12" xfId="0" applyNumberFormat="1" applyFont="1" applyFill="1" applyBorder="1" applyAlignment="1">
      <alignment horizontal="center"/>
    </xf>
    <xf numFmtId="0" fontId="95" fillId="0" borderId="13" xfId="0" applyFont="1" applyFill="1" applyBorder="1" applyAlignment="1">
      <alignment horizontal="center"/>
    </xf>
    <xf numFmtId="172" fontId="100" fillId="0" borderId="14" xfId="0" applyNumberFormat="1" applyFont="1" applyFill="1" applyBorder="1" applyAlignment="1">
      <alignment horizontal="center"/>
    </xf>
    <xf numFmtId="172" fontId="98" fillId="0" borderId="12" xfId="0" applyNumberFormat="1" applyFont="1" applyFill="1" applyBorder="1" applyAlignment="1">
      <alignment horizontal="center"/>
    </xf>
    <xf numFmtId="0" fontId="94" fillId="0" borderId="15" xfId="0" applyFont="1" applyFill="1" applyBorder="1" applyAlignment="1">
      <alignment horizontal="center" wrapText="1"/>
    </xf>
    <xf numFmtId="4" fontId="97" fillId="0" borderId="16" xfId="0" applyNumberFormat="1" applyFont="1" applyFill="1" applyBorder="1" applyAlignment="1">
      <alignment/>
    </xf>
    <xf numFmtId="172" fontId="125" fillId="0" borderId="17" xfId="0" applyNumberFormat="1" applyFont="1" applyFill="1" applyBorder="1" applyAlignment="1">
      <alignment horizontal="center" vertical="center" wrapText="1"/>
    </xf>
    <xf numFmtId="172" fontId="125" fillId="0" borderId="16" xfId="0" applyNumberFormat="1" applyFont="1" applyFill="1" applyBorder="1" applyAlignment="1">
      <alignment horizontal="center" vertical="center" wrapText="1"/>
    </xf>
    <xf numFmtId="172" fontId="125" fillId="0" borderId="18" xfId="0" applyNumberFormat="1" applyFont="1" applyFill="1" applyBorder="1" applyAlignment="1">
      <alignment horizontal="center" vertical="center" wrapText="1"/>
    </xf>
    <xf numFmtId="172" fontId="125" fillId="0" borderId="14" xfId="0" applyNumberFormat="1" applyFont="1" applyFill="1" applyBorder="1" applyAlignment="1">
      <alignment horizontal="center"/>
    </xf>
    <xf numFmtId="172" fontId="125" fillId="0" borderId="11" xfId="0" applyNumberFormat="1" applyFont="1" applyFill="1" applyBorder="1" applyAlignment="1">
      <alignment horizontal="center" wrapText="1"/>
    </xf>
    <xf numFmtId="172" fontId="125" fillId="0" borderId="14" xfId="0" applyNumberFormat="1" applyFont="1" applyFill="1" applyBorder="1" applyAlignment="1">
      <alignment horizontal="center" wrapText="1"/>
    </xf>
    <xf numFmtId="172" fontId="125" fillId="0" borderId="19" xfId="0" applyNumberFormat="1" applyFont="1" applyFill="1" applyBorder="1" applyAlignment="1">
      <alignment/>
    </xf>
    <xf numFmtId="172" fontId="125" fillId="0" borderId="11" xfId="0" applyNumberFormat="1" applyFont="1" applyFill="1" applyBorder="1" applyAlignment="1">
      <alignment horizontal="center"/>
    </xf>
    <xf numFmtId="172" fontId="125" fillId="0" borderId="19" xfId="0" applyNumberFormat="1" applyFont="1" applyFill="1" applyBorder="1" applyAlignment="1">
      <alignment horizontal="center"/>
    </xf>
    <xf numFmtId="0" fontId="112" fillId="0" borderId="16" xfId="0" applyFont="1" applyFill="1" applyBorder="1" applyAlignment="1">
      <alignment horizontal="center"/>
    </xf>
    <xf numFmtId="172" fontId="125" fillId="0" borderId="12" xfId="0" applyNumberFormat="1" applyFont="1" applyFill="1" applyBorder="1" applyAlignment="1">
      <alignment horizontal="center"/>
    </xf>
    <xf numFmtId="172" fontId="112" fillId="0" borderId="11" xfId="0" applyNumberFormat="1" applyFont="1" applyFill="1" applyBorder="1" applyAlignment="1">
      <alignment horizontal="center"/>
    </xf>
    <xf numFmtId="172" fontId="112" fillId="0" borderId="12" xfId="0" applyNumberFormat="1" applyFont="1" applyFill="1" applyBorder="1" applyAlignment="1">
      <alignment horizontal="center"/>
    </xf>
    <xf numFmtId="0" fontId="112" fillId="0" borderId="18" xfId="0" applyFont="1" applyFill="1" applyBorder="1" applyAlignment="1">
      <alignment horizontal="center" wrapText="1"/>
    </xf>
    <xf numFmtId="0" fontId="111" fillId="0" borderId="14" xfId="0" applyFont="1" applyFill="1" applyBorder="1" applyAlignment="1">
      <alignment vertical="top" wrapText="1"/>
    </xf>
    <xf numFmtId="0" fontId="106" fillId="0" borderId="12" xfId="0" applyFont="1" applyFill="1" applyBorder="1" applyAlignment="1">
      <alignment/>
    </xf>
    <xf numFmtId="0" fontId="94" fillId="0" borderId="17" xfId="0" applyFont="1" applyFill="1" applyBorder="1" applyAlignment="1">
      <alignment/>
    </xf>
    <xf numFmtId="0" fontId="106" fillId="0" borderId="18" xfId="0" applyFont="1" applyFill="1" applyBorder="1" applyAlignment="1">
      <alignment/>
    </xf>
    <xf numFmtId="0" fontId="16" fillId="0" borderId="14" xfId="0" applyFont="1" applyBorder="1" applyAlignment="1">
      <alignment horizontal="left" vertical="center" wrapText="1"/>
    </xf>
    <xf numFmtId="0" fontId="102" fillId="0" borderId="12" xfId="0" applyFont="1" applyFill="1" applyBorder="1" applyAlignment="1">
      <alignment horizontal="left"/>
    </xf>
    <xf numFmtId="0" fontId="102" fillId="0" borderId="17" xfId="0" applyFont="1" applyFill="1" applyBorder="1" applyAlignment="1">
      <alignment horizontal="left"/>
    </xf>
    <xf numFmtId="0" fontId="102" fillId="0" borderId="18" xfId="0" applyFont="1" applyFill="1" applyBorder="1" applyAlignment="1">
      <alignment horizontal="left"/>
    </xf>
    <xf numFmtId="172" fontId="99" fillId="0" borderId="14" xfId="0" applyNumberFormat="1" applyFont="1" applyFill="1" applyBorder="1" applyAlignment="1">
      <alignment horizontal="center"/>
    </xf>
    <xf numFmtId="172" fontId="99" fillId="0" borderId="12" xfId="0" applyNumberFormat="1" applyFont="1" applyFill="1" applyBorder="1" applyAlignment="1">
      <alignment horizontal="center"/>
    </xf>
    <xf numFmtId="172" fontId="98" fillId="0" borderId="14" xfId="0" applyNumberFormat="1" applyFont="1" applyFill="1" applyBorder="1" applyAlignment="1">
      <alignment horizontal="center"/>
    </xf>
    <xf numFmtId="172" fontId="107" fillId="0" borderId="11" xfId="0" applyNumberFormat="1" applyFont="1" applyFill="1" applyBorder="1" applyAlignment="1">
      <alignment horizontal="center"/>
    </xf>
    <xf numFmtId="172" fontId="100" fillId="0" borderId="17" xfId="0" applyNumberFormat="1" applyFont="1" applyFill="1" applyBorder="1" applyAlignment="1">
      <alignment horizontal="center"/>
    </xf>
    <xf numFmtId="172" fontId="98" fillId="0" borderId="18" xfId="0" applyNumberFormat="1" applyFont="1" applyFill="1" applyBorder="1" applyAlignment="1">
      <alignment horizontal="center"/>
    </xf>
    <xf numFmtId="172" fontId="98" fillId="0" borderId="17" xfId="0" applyNumberFormat="1" applyFont="1" applyFill="1" applyBorder="1" applyAlignment="1">
      <alignment horizontal="center"/>
    </xf>
    <xf numFmtId="172" fontId="99" fillId="0" borderId="18" xfId="0" applyNumberFormat="1" applyFont="1" applyFill="1" applyBorder="1" applyAlignment="1">
      <alignment horizontal="center"/>
    </xf>
    <xf numFmtId="172" fontId="100" fillId="0" borderId="18" xfId="0" applyNumberFormat="1" applyFont="1" applyFill="1" applyBorder="1" applyAlignment="1">
      <alignment horizontal="center"/>
    </xf>
    <xf numFmtId="0" fontId="96" fillId="0" borderId="20" xfId="0" applyFont="1" applyFill="1" applyBorder="1" applyAlignment="1">
      <alignment horizontal="center"/>
    </xf>
    <xf numFmtId="3" fontId="105" fillId="0" borderId="20" xfId="0" applyNumberFormat="1" applyFont="1" applyFill="1" applyBorder="1" applyAlignment="1">
      <alignment horizontal="center"/>
    </xf>
    <xf numFmtId="3" fontId="98" fillId="0" borderId="14" xfId="0" applyNumberFormat="1" applyFont="1" applyFill="1" applyBorder="1" applyAlignment="1">
      <alignment horizontal="center"/>
    </xf>
    <xf numFmtId="3" fontId="98" fillId="0" borderId="12" xfId="0" applyNumberFormat="1" applyFont="1" applyFill="1" applyBorder="1" applyAlignment="1">
      <alignment horizontal="center"/>
    </xf>
    <xf numFmtId="0" fontId="103" fillId="0" borderId="10" xfId="54" applyNumberFormat="1" applyFont="1" applyFill="1" applyBorder="1" applyAlignment="1" applyProtection="1">
      <alignment horizontal="left"/>
      <protection hidden="1"/>
    </xf>
    <xf numFmtId="172" fontId="125" fillId="0" borderId="11" xfId="0" applyNumberFormat="1" applyFont="1" applyFill="1" applyBorder="1" applyAlignment="1">
      <alignment horizontal="center" vertical="center" wrapText="1"/>
    </xf>
    <xf numFmtId="172" fontId="100" fillId="0" borderId="0" xfId="0" applyNumberFormat="1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0" fontId="95" fillId="0" borderId="17" xfId="0" applyFont="1" applyFill="1" applyBorder="1" applyAlignment="1">
      <alignment horizontal="center"/>
    </xf>
    <xf numFmtId="0" fontId="95" fillId="0" borderId="21" xfId="0" applyFont="1" applyFill="1" applyBorder="1" applyAlignment="1">
      <alignment horizontal="center"/>
    </xf>
    <xf numFmtId="0" fontId="126" fillId="0" borderId="0" xfId="0" applyFont="1" applyFill="1" applyAlignment="1">
      <alignment horizontal="center"/>
    </xf>
    <xf numFmtId="0" fontId="108" fillId="0" borderId="0" xfId="53" applyFont="1" applyFill="1" applyAlignment="1">
      <alignment horizontal="center"/>
      <protection/>
    </xf>
    <xf numFmtId="0" fontId="108" fillId="0" borderId="0" xfId="0" applyFont="1" applyFill="1" applyAlignment="1">
      <alignment horizontal="center"/>
    </xf>
    <xf numFmtId="0" fontId="105" fillId="0" borderId="0" xfId="0" applyFont="1" applyFill="1" applyAlignment="1">
      <alignment horizontal="center"/>
    </xf>
    <xf numFmtId="0" fontId="105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2"/>
  <sheetViews>
    <sheetView tabSelected="1" zoomScalePageLayoutView="0" workbookViewId="0" topLeftCell="B1">
      <selection activeCell="D342" sqref="D342"/>
    </sheetView>
  </sheetViews>
  <sheetFormatPr defaultColWidth="9.00390625" defaultRowHeight="12.75"/>
  <cols>
    <col min="1" max="1" width="9.125" style="0" hidden="1" customWidth="1"/>
    <col min="2" max="2" width="28.00390625" style="0" customWidth="1"/>
    <col min="3" max="3" width="69.125" style="0" customWidth="1"/>
    <col min="4" max="4" width="18.875" style="93" customWidth="1"/>
    <col min="5" max="5" width="20.00390625" style="93" hidden="1" customWidth="1"/>
    <col min="6" max="6" width="18.125" style="93" customWidth="1"/>
    <col min="7" max="7" width="20.875" style="93" customWidth="1"/>
    <col min="8" max="8" width="14.125" style="93" customWidth="1"/>
    <col min="9" max="9" width="12.875" style="94" customWidth="1"/>
    <col min="10" max="10" width="13.75390625" style="71" hidden="1" customWidth="1"/>
    <col min="11" max="11" width="17.125" style="72" bestFit="1" customWidth="1"/>
  </cols>
  <sheetData>
    <row r="2" spans="2:10" ht="18.75">
      <c r="B2" s="249" t="s">
        <v>137</v>
      </c>
      <c r="C2" s="249"/>
      <c r="D2" s="249"/>
      <c r="E2" s="249"/>
      <c r="F2" s="249"/>
      <c r="G2" s="249"/>
      <c r="H2" s="249"/>
      <c r="I2" s="249"/>
      <c r="J2" s="249"/>
    </row>
    <row r="3" spans="2:10" ht="15.75">
      <c r="B3" s="250" t="s">
        <v>390</v>
      </c>
      <c r="C3" s="250"/>
      <c r="D3" s="250"/>
      <c r="E3" s="250"/>
      <c r="F3" s="250"/>
      <c r="G3" s="250"/>
      <c r="H3" s="250"/>
      <c r="I3" s="250"/>
      <c r="J3" s="250"/>
    </row>
    <row r="4" spans="2:10" ht="15.75">
      <c r="B4" s="251" t="s">
        <v>569</v>
      </c>
      <c r="C4" s="251"/>
      <c r="D4" s="251"/>
      <c r="E4" s="251"/>
      <c r="F4" s="251"/>
      <c r="G4" s="251"/>
      <c r="H4" s="251"/>
      <c r="I4" s="251"/>
      <c r="J4" s="251"/>
    </row>
    <row r="5" spans="2:10" ht="15.75">
      <c r="B5" s="252"/>
      <c r="C5" s="252"/>
      <c r="D5" s="252"/>
      <c r="E5" s="252"/>
      <c r="F5" s="252"/>
      <c r="G5" s="252"/>
      <c r="H5" s="252"/>
      <c r="I5" s="252"/>
      <c r="J5" s="252"/>
    </row>
    <row r="6" spans="2:10" ht="18.75" customHeight="1">
      <c r="B6" s="253" t="s">
        <v>402</v>
      </c>
      <c r="C6" s="253"/>
      <c r="D6" s="253"/>
      <c r="E6" s="253"/>
      <c r="F6" s="253"/>
      <c r="G6" s="253"/>
      <c r="H6" s="253"/>
      <c r="I6" s="253"/>
      <c r="J6" s="253"/>
    </row>
    <row r="7" spans="2:11" ht="26.25">
      <c r="B7" s="108"/>
      <c r="C7" s="203" t="s">
        <v>138</v>
      </c>
      <c r="D7" s="211"/>
      <c r="E7" s="212" t="s">
        <v>100</v>
      </c>
      <c r="F7" s="213" t="s">
        <v>551</v>
      </c>
      <c r="G7" s="244" t="s">
        <v>562</v>
      </c>
      <c r="H7" s="208" t="s">
        <v>481</v>
      </c>
      <c r="I7" s="247" t="s">
        <v>139</v>
      </c>
      <c r="J7" s="248"/>
      <c r="K7" s="207"/>
    </row>
    <row r="8" spans="2:11" ht="25.5">
      <c r="B8" s="109" t="s">
        <v>140</v>
      </c>
      <c r="C8" s="203" t="s">
        <v>141</v>
      </c>
      <c r="D8" s="214" t="s">
        <v>401</v>
      </c>
      <c r="E8" s="215" t="s">
        <v>379</v>
      </c>
      <c r="F8" s="216" t="s">
        <v>552</v>
      </c>
      <c r="G8" s="244"/>
      <c r="H8" s="209" t="s">
        <v>553</v>
      </c>
      <c r="I8" s="217" t="s">
        <v>142</v>
      </c>
      <c r="J8" s="69" t="s">
        <v>5</v>
      </c>
      <c r="K8" s="207"/>
    </row>
    <row r="9" spans="2:11" ht="15">
      <c r="B9" s="108"/>
      <c r="C9" s="203"/>
      <c r="D9" s="218"/>
      <c r="E9" s="219"/>
      <c r="F9" s="220"/>
      <c r="G9" s="244"/>
      <c r="H9" s="210"/>
      <c r="I9" s="221" t="s">
        <v>115</v>
      </c>
      <c r="J9" s="206" t="s">
        <v>379</v>
      </c>
      <c r="K9" s="207"/>
    </row>
    <row r="10" spans="2:11" ht="15.75">
      <c r="B10" s="111" t="s">
        <v>166</v>
      </c>
      <c r="C10" s="112" t="s">
        <v>391</v>
      </c>
      <c r="D10" s="201">
        <f>D11+D67</f>
        <v>668070.7</v>
      </c>
      <c r="E10" s="78" t="e">
        <f>SUM(E11+E67)</f>
        <v>#REF!</v>
      </c>
      <c r="F10" s="201">
        <f>F11+F67</f>
        <v>344827.6</v>
      </c>
      <c r="G10" s="78">
        <f>G11+G67</f>
        <v>294045.30000000005</v>
      </c>
      <c r="H10" s="201">
        <f>G10/F10*100</f>
        <v>85.27313358907467</v>
      </c>
      <c r="I10" s="113">
        <f aca="true" t="shared" si="0" ref="I10:I18">G10/D10*100</f>
        <v>44.0140991065766</v>
      </c>
      <c r="J10" s="202" t="e">
        <f aca="true" t="shared" si="1" ref="J10:J19">G10/E10*100</f>
        <v>#REF!</v>
      </c>
      <c r="K10" s="73"/>
    </row>
    <row r="11" spans="2:11" ht="15.75">
      <c r="B11" s="111"/>
      <c r="C11" s="112" t="s">
        <v>215</v>
      </c>
      <c r="D11" s="78">
        <f>SUM(D12+D22+D34+D45+D56)</f>
        <v>486680</v>
      </c>
      <c r="E11" s="78">
        <f>SUM(E12+E22+E34+E45+E56)</f>
        <v>332702</v>
      </c>
      <c r="F11" s="78">
        <f>F12+F22+F34+F45+F56</f>
        <v>250598.2</v>
      </c>
      <c r="G11" s="78">
        <f>G12+G22+G34+G45+G56</f>
        <v>202076.70000000004</v>
      </c>
      <c r="H11" s="78">
        <f aca="true" t="shared" si="2" ref="H11:H75">G11/F11*100</f>
        <v>80.63773003956135</v>
      </c>
      <c r="I11" s="113">
        <f t="shared" si="0"/>
        <v>41.52147201446537</v>
      </c>
      <c r="J11" s="114">
        <f t="shared" si="1"/>
        <v>60.738047862651875</v>
      </c>
      <c r="K11" s="73"/>
    </row>
    <row r="12" spans="2:11" ht="22.5" customHeight="1">
      <c r="B12" s="111" t="s">
        <v>164</v>
      </c>
      <c r="C12" s="115" t="s">
        <v>165</v>
      </c>
      <c r="D12" s="78">
        <f>SUM(D13)</f>
        <v>463317</v>
      </c>
      <c r="E12" s="78">
        <f>SUM(E13)</f>
        <v>319228</v>
      </c>
      <c r="F12" s="78">
        <f>SUM(F13)</f>
        <v>239495.2</v>
      </c>
      <c r="G12" s="78">
        <f>SUM(G13)</f>
        <v>191845.7</v>
      </c>
      <c r="H12" s="78">
        <f t="shared" si="2"/>
        <v>80.10419415503944</v>
      </c>
      <c r="I12" s="113">
        <f t="shared" si="0"/>
        <v>41.40700643403976</v>
      </c>
      <c r="J12" s="114">
        <f t="shared" si="1"/>
        <v>60.09676469482628</v>
      </c>
      <c r="K12" s="73"/>
    </row>
    <row r="13" spans="2:11" s="3" customFormat="1" ht="15.75">
      <c r="B13" s="116" t="s">
        <v>155</v>
      </c>
      <c r="C13" s="117" t="s">
        <v>156</v>
      </c>
      <c r="D13" s="118">
        <f>SUM(D14+D15+D18+D19)</f>
        <v>463317</v>
      </c>
      <c r="E13" s="118">
        <f>SUM(E14+E15+E18+E19)</f>
        <v>319228</v>
      </c>
      <c r="F13" s="118">
        <f>F14+F15+F18+F19+F21</f>
        <v>239495.2</v>
      </c>
      <c r="G13" s="118">
        <f>G14+G15+G18+G19+G21</f>
        <v>191845.7</v>
      </c>
      <c r="H13" s="78">
        <f t="shared" si="2"/>
        <v>80.10419415503944</v>
      </c>
      <c r="I13" s="113">
        <f t="shared" si="0"/>
        <v>41.40700643403976</v>
      </c>
      <c r="J13" s="119">
        <f>G13/E13*100</f>
        <v>60.09676469482628</v>
      </c>
      <c r="K13" s="73"/>
    </row>
    <row r="14" spans="2:11" s="3" customFormat="1" ht="36">
      <c r="B14" s="120" t="s">
        <v>218</v>
      </c>
      <c r="C14" s="121" t="s">
        <v>284</v>
      </c>
      <c r="D14" s="77">
        <v>7</v>
      </c>
      <c r="E14" s="77">
        <v>60</v>
      </c>
      <c r="F14" s="77">
        <v>3.7</v>
      </c>
      <c r="G14" s="77">
        <v>9.5</v>
      </c>
      <c r="H14" s="78">
        <f t="shared" si="2"/>
        <v>256.7567567567568</v>
      </c>
      <c r="I14" s="75">
        <f t="shared" si="0"/>
        <v>135.71428571428572</v>
      </c>
      <c r="J14" s="122">
        <f t="shared" si="1"/>
        <v>15.833333333333332</v>
      </c>
      <c r="K14" s="73"/>
    </row>
    <row r="15" spans="2:11" s="3" customFormat="1" ht="24">
      <c r="B15" s="56" t="s">
        <v>157</v>
      </c>
      <c r="C15" s="123" t="s">
        <v>225</v>
      </c>
      <c r="D15" s="77">
        <f>D16+D17</f>
        <v>459931</v>
      </c>
      <c r="E15" s="77">
        <f>SUM(E16+E17)</f>
        <v>312178</v>
      </c>
      <c r="F15" s="77">
        <f>F16+F17</f>
        <v>237027.5</v>
      </c>
      <c r="G15" s="77">
        <f>G16+G17</f>
        <v>191452.9</v>
      </c>
      <c r="H15" s="78">
        <f t="shared" si="2"/>
        <v>80.77244201622175</v>
      </c>
      <c r="I15" s="75">
        <f t="shared" si="0"/>
        <v>41.62643961811663</v>
      </c>
      <c r="J15" s="66">
        <f t="shared" si="1"/>
        <v>61.32812049535842</v>
      </c>
      <c r="K15" s="73"/>
    </row>
    <row r="16" spans="2:11" s="3" customFormat="1" ht="56.25">
      <c r="B16" s="56" t="s">
        <v>158</v>
      </c>
      <c r="C16" s="124" t="s">
        <v>159</v>
      </c>
      <c r="D16" s="77">
        <v>459893</v>
      </c>
      <c r="E16" s="77">
        <v>312152</v>
      </c>
      <c r="F16" s="77">
        <v>237002</v>
      </c>
      <c r="G16" s="77">
        <v>191434</v>
      </c>
      <c r="H16" s="78">
        <f t="shared" si="2"/>
        <v>80.77315803242166</v>
      </c>
      <c r="I16" s="75">
        <f t="shared" si="0"/>
        <v>41.62576947246425</v>
      </c>
      <c r="J16" s="66">
        <f t="shared" si="1"/>
        <v>61.32717394090059</v>
      </c>
      <c r="K16" s="73"/>
    </row>
    <row r="17" spans="2:11" s="3" customFormat="1" ht="45">
      <c r="B17" s="56" t="s">
        <v>160</v>
      </c>
      <c r="C17" s="124" t="s">
        <v>161</v>
      </c>
      <c r="D17" s="77">
        <v>38</v>
      </c>
      <c r="E17" s="77">
        <v>26</v>
      </c>
      <c r="F17" s="77">
        <v>25.5</v>
      </c>
      <c r="G17" s="77">
        <v>18.9</v>
      </c>
      <c r="H17" s="78">
        <f t="shared" si="2"/>
        <v>74.11764705882352</v>
      </c>
      <c r="I17" s="75">
        <f>G17/D17*100</f>
        <v>49.73684210526315</v>
      </c>
      <c r="J17" s="66">
        <f t="shared" si="1"/>
        <v>72.6923076923077</v>
      </c>
      <c r="K17" s="73"/>
    </row>
    <row r="18" spans="2:11" s="3" customFormat="1" ht="36" customHeight="1">
      <c r="B18" s="56" t="s">
        <v>162</v>
      </c>
      <c r="C18" s="125" t="s">
        <v>226</v>
      </c>
      <c r="D18" s="77">
        <v>3379</v>
      </c>
      <c r="E18" s="77">
        <v>5500</v>
      </c>
      <c r="F18" s="77">
        <v>2464</v>
      </c>
      <c r="G18" s="77">
        <v>374.4</v>
      </c>
      <c r="H18" s="78">
        <f t="shared" si="2"/>
        <v>15.194805194805195</v>
      </c>
      <c r="I18" s="75">
        <f t="shared" si="0"/>
        <v>11.080201242971292</v>
      </c>
      <c r="J18" s="66">
        <f t="shared" si="1"/>
        <v>6.807272727272727</v>
      </c>
      <c r="K18" s="73"/>
    </row>
    <row r="19" spans="2:11" s="3" customFormat="1" ht="66.75" customHeight="1">
      <c r="B19" s="56" t="s">
        <v>163</v>
      </c>
      <c r="C19" s="121" t="s">
        <v>285</v>
      </c>
      <c r="D19" s="77"/>
      <c r="E19" s="77">
        <v>1490</v>
      </c>
      <c r="F19" s="77"/>
      <c r="G19" s="77">
        <v>8.2</v>
      </c>
      <c r="H19" s="78"/>
      <c r="I19" s="75"/>
      <c r="J19" s="66">
        <f t="shared" si="1"/>
        <v>0.5503355704697986</v>
      </c>
      <c r="K19" s="73"/>
    </row>
    <row r="20" spans="2:11" s="61" customFormat="1" ht="72.75" customHeight="1" hidden="1" thickBot="1">
      <c r="B20" s="56" t="s">
        <v>25</v>
      </c>
      <c r="C20" s="126" t="s">
        <v>96</v>
      </c>
      <c r="D20" s="77"/>
      <c r="E20" s="77"/>
      <c r="F20" s="77"/>
      <c r="G20" s="77"/>
      <c r="H20" s="78" t="e">
        <f t="shared" si="2"/>
        <v>#DIV/0!</v>
      </c>
      <c r="I20" s="110"/>
      <c r="J20" s="127"/>
      <c r="K20" s="73"/>
    </row>
    <row r="21" spans="2:11" s="61" customFormat="1" ht="49.5" customHeight="1">
      <c r="B21" s="56" t="s">
        <v>465</v>
      </c>
      <c r="C21" s="128" t="s">
        <v>466</v>
      </c>
      <c r="D21" s="77"/>
      <c r="E21" s="77"/>
      <c r="F21" s="77"/>
      <c r="G21" s="77">
        <v>0.7</v>
      </c>
      <c r="H21" s="78"/>
      <c r="I21" s="110"/>
      <c r="J21" s="127"/>
      <c r="K21" s="73"/>
    </row>
    <row r="22" spans="2:11" s="3" customFormat="1" ht="15.75">
      <c r="B22" s="111" t="s">
        <v>172</v>
      </c>
      <c r="C22" s="115" t="s">
        <v>173</v>
      </c>
      <c r="D22" s="118">
        <f>SUM(D24+D32+D33)</f>
        <v>12849</v>
      </c>
      <c r="E22" s="118">
        <f>SUM(E24+E32+E33)</f>
        <v>8412</v>
      </c>
      <c r="F22" s="118">
        <f>SUM(F24+F32+F33+F30)</f>
        <v>6719</v>
      </c>
      <c r="G22" s="118">
        <f>G24+G32+G33</f>
        <v>6280.400000000001</v>
      </c>
      <c r="H22" s="78">
        <f t="shared" si="2"/>
        <v>93.4722428932877</v>
      </c>
      <c r="I22" s="129">
        <f>G22/D22*100</f>
        <v>48.878511946454985</v>
      </c>
      <c r="J22" s="119">
        <f>G22/E22*100</f>
        <v>74.6600095102235</v>
      </c>
      <c r="K22" s="73"/>
    </row>
    <row r="23" spans="2:11" s="3" customFormat="1" ht="15.75">
      <c r="B23" s="108"/>
      <c r="C23" s="117" t="s">
        <v>143</v>
      </c>
      <c r="D23" s="78"/>
      <c r="E23" s="78"/>
      <c r="F23" s="78"/>
      <c r="G23" s="77"/>
      <c r="H23" s="78"/>
      <c r="I23" s="110"/>
      <c r="J23" s="67"/>
      <c r="K23" s="73"/>
    </row>
    <row r="24" spans="2:11" s="3" customFormat="1" ht="15.75">
      <c r="B24" s="116" t="s">
        <v>167</v>
      </c>
      <c r="C24" s="117" t="s">
        <v>144</v>
      </c>
      <c r="D24" s="118">
        <f>SUM(D25:D29)</f>
        <v>4891</v>
      </c>
      <c r="E24" s="118">
        <f>SUM(E25:E29)</f>
        <v>3245</v>
      </c>
      <c r="F24" s="118">
        <f>F25+F26</f>
        <v>2459</v>
      </c>
      <c r="G24" s="118">
        <f>G25+G26+G27+G28+G29+G30</f>
        <v>2076.9</v>
      </c>
      <c r="H24" s="78">
        <f t="shared" si="2"/>
        <v>84.4611630744205</v>
      </c>
      <c r="I24" s="113">
        <f>G24/D24*100</f>
        <v>42.463708852995296</v>
      </c>
      <c r="J24" s="114">
        <f>G24/E24*100</f>
        <v>64.00308166409862</v>
      </c>
      <c r="K24" s="73"/>
    </row>
    <row r="25" spans="2:14" s="3" customFormat="1" ht="26.25" customHeight="1">
      <c r="B25" s="130" t="s">
        <v>403</v>
      </c>
      <c r="C25" s="131" t="s">
        <v>168</v>
      </c>
      <c r="D25" s="76">
        <v>1771</v>
      </c>
      <c r="E25" s="76">
        <v>1905</v>
      </c>
      <c r="F25" s="76">
        <v>868</v>
      </c>
      <c r="G25" s="77">
        <v>375.3</v>
      </c>
      <c r="H25" s="78">
        <f t="shared" si="2"/>
        <v>43.23732718894009</v>
      </c>
      <c r="I25" s="77">
        <f>G25/D25*100</f>
        <v>21.1914172783738</v>
      </c>
      <c r="J25" s="132">
        <f>G25/E25*100</f>
        <v>19.700787401574804</v>
      </c>
      <c r="K25" s="73"/>
      <c r="N25" s="62"/>
    </row>
    <row r="26" spans="2:11" s="3" customFormat="1" ht="24">
      <c r="B26" s="130" t="s">
        <v>404</v>
      </c>
      <c r="C26" s="131" t="s">
        <v>169</v>
      </c>
      <c r="D26" s="76">
        <v>3120</v>
      </c>
      <c r="E26" s="76">
        <v>1340</v>
      </c>
      <c r="F26" s="76">
        <v>1591</v>
      </c>
      <c r="G26" s="77">
        <v>1533.7</v>
      </c>
      <c r="H26" s="78">
        <f t="shared" si="2"/>
        <v>96.39849151477058</v>
      </c>
      <c r="I26" s="75">
        <f>G26/D26*100</f>
        <v>49.157051282051285</v>
      </c>
      <c r="J26" s="66">
        <f>G26/E26*100</f>
        <v>114.45522388059702</v>
      </c>
      <c r="K26" s="73"/>
    </row>
    <row r="27" spans="2:11" s="3" customFormat="1" ht="24">
      <c r="B27" s="130" t="s">
        <v>557</v>
      </c>
      <c r="C27" s="131" t="s">
        <v>169</v>
      </c>
      <c r="D27" s="76"/>
      <c r="E27" s="76"/>
      <c r="F27" s="76"/>
      <c r="G27" s="77">
        <v>57</v>
      </c>
      <c r="H27" s="78"/>
      <c r="I27" s="75"/>
      <c r="J27" s="66"/>
      <c r="K27" s="73"/>
    </row>
    <row r="28" spans="2:11" s="3" customFormat="1" ht="36" customHeight="1">
      <c r="B28" s="130" t="s">
        <v>467</v>
      </c>
      <c r="C28" s="131" t="s">
        <v>558</v>
      </c>
      <c r="D28" s="76"/>
      <c r="E28" s="76"/>
      <c r="F28" s="76"/>
      <c r="G28" s="77">
        <v>68.7</v>
      </c>
      <c r="H28" s="78"/>
      <c r="I28" s="75"/>
      <c r="J28" s="66"/>
      <c r="K28" s="73"/>
    </row>
    <row r="29" spans="2:11" s="3" customFormat="1" ht="30" customHeight="1">
      <c r="B29" s="133" t="s">
        <v>563</v>
      </c>
      <c r="C29" s="134" t="s">
        <v>382</v>
      </c>
      <c r="D29" s="76"/>
      <c r="E29" s="76">
        <v>0</v>
      </c>
      <c r="F29" s="76"/>
      <c r="G29" s="77">
        <v>22.1</v>
      </c>
      <c r="H29" s="78"/>
      <c r="I29" s="75"/>
      <c r="J29" s="66"/>
      <c r="K29" s="73"/>
    </row>
    <row r="30" spans="2:11" s="3" customFormat="1" ht="30" customHeight="1">
      <c r="B30" s="222" t="s">
        <v>468</v>
      </c>
      <c r="C30" s="226" t="s">
        <v>382</v>
      </c>
      <c r="D30" s="230"/>
      <c r="E30" s="76"/>
      <c r="F30" s="230"/>
      <c r="G30" s="232">
        <v>20.1</v>
      </c>
      <c r="H30" s="204"/>
      <c r="I30" s="241"/>
      <c r="J30" s="66"/>
      <c r="K30" s="73"/>
    </row>
    <row r="31" spans="2:11" s="3" customFormat="1" ht="15.75">
      <c r="B31" s="224"/>
      <c r="C31" s="228" t="s">
        <v>170</v>
      </c>
      <c r="D31" s="232"/>
      <c r="E31" s="104"/>
      <c r="F31" s="234"/>
      <c r="G31" s="236"/>
      <c r="H31" s="234"/>
      <c r="I31" s="241"/>
      <c r="J31" s="239"/>
      <c r="K31" s="73"/>
    </row>
    <row r="32" spans="2:11" s="3" customFormat="1" ht="15.75">
      <c r="B32" s="225" t="s">
        <v>377</v>
      </c>
      <c r="C32" s="229" t="s">
        <v>171</v>
      </c>
      <c r="D32" s="231">
        <v>6767</v>
      </c>
      <c r="E32" s="233">
        <v>5017</v>
      </c>
      <c r="F32" s="235">
        <v>3451</v>
      </c>
      <c r="G32" s="237">
        <v>3267.4</v>
      </c>
      <c r="H32" s="238">
        <f t="shared" si="2"/>
        <v>94.67980295566502</v>
      </c>
      <c r="I32" s="242">
        <f aca="true" t="shared" si="3" ref="I32:I40">G32/D32*100</f>
        <v>48.28432096941037</v>
      </c>
      <c r="J32" s="240">
        <f aca="true" t="shared" si="4" ref="J32:J40">G32/E32*100</f>
        <v>65.1265696631453</v>
      </c>
      <c r="K32" s="73"/>
    </row>
    <row r="33" spans="2:12" s="3" customFormat="1" ht="15.75">
      <c r="B33" s="223" t="s">
        <v>258</v>
      </c>
      <c r="C33" s="227" t="s">
        <v>259</v>
      </c>
      <c r="D33" s="231">
        <v>1191</v>
      </c>
      <c r="E33" s="118">
        <v>150</v>
      </c>
      <c r="F33" s="205">
        <v>809</v>
      </c>
      <c r="G33" s="231">
        <v>936.1</v>
      </c>
      <c r="H33" s="201">
        <f t="shared" si="2"/>
        <v>115.71075401730533</v>
      </c>
      <c r="I33" s="242">
        <f t="shared" si="3"/>
        <v>78.59781696053737</v>
      </c>
      <c r="J33" s="114">
        <f t="shared" si="4"/>
        <v>624.0666666666667</v>
      </c>
      <c r="K33" s="106"/>
      <c r="L33" s="32"/>
    </row>
    <row r="34" spans="2:11" s="3" customFormat="1" ht="15.75">
      <c r="B34" s="111" t="s">
        <v>174</v>
      </c>
      <c r="C34" s="115" t="s">
        <v>175</v>
      </c>
      <c r="D34" s="78">
        <f>SUM(D35+D37+D40)</f>
        <v>8862</v>
      </c>
      <c r="E34" s="78">
        <f>SUM(E35+E37+E40)</f>
        <v>4661</v>
      </c>
      <c r="F34" s="78">
        <f>SUM(F35+F37+F40)</f>
        <v>3665</v>
      </c>
      <c r="G34" s="78">
        <f>SUM(G35+G37+G40)</f>
        <v>2504.7</v>
      </c>
      <c r="H34" s="78">
        <f t="shared" si="2"/>
        <v>68.34106412005457</v>
      </c>
      <c r="I34" s="113">
        <f t="shared" si="3"/>
        <v>28.263371699390653</v>
      </c>
      <c r="J34" s="114">
        <f t="shared" si="4"/>
        <v>53.737395408710576</v>
      </c>
      <c r="K34" s="73"/>
    </row>
    <row r="35" spans="2:11" s="3" customFormat="1" ht="15.75">
      <c r="B35" s="116" t="s">
        <v>233</v>
      </c>
      <c r="C35" s="117" t="s">
        <v>146</v>
      </c>
      <c r="D35" s="76">
        <f>SUM(D36:D36)</f>
        <v>0</v>
      </c>
      <c r="E35" s="76">
        <f>SUM(E36:E36)</f>
        <v>0</v>
      </c>
      <c r="F35" s="76"/>
      <c r="G35" s="76">
        <f>SUM(G36:G36)</f>
        <v>8.5</v>
      </c>
      <c r="H35" s="78"/>
      <c r="I35" s="135"/>
      <c r="J35" s="122"/>
      <c r="K35" s="73"/>
    </row>
    <row r="36" spans="2:11" s="3" customFormat="1" ht="27.75" customHeight="1">
      <c r="B36" s="56" t="s">
        <v>234</v>
      </c>
      <c r="C36" s="136" t="s">
        <v>116</v>
      </c>
      <c r="D36" s="77"/>
      <c r="E36" s="77">
        <v>0</v>
      </c>
      <c r="F36" s="77"/>
      <c r="G36" s="77">
        <v>8.5</v>
      </c>
      <c r="H36" s="78"/>
      <c r="I36" s="75"/>
      <c r="J36" s="66"/>
      <c r="K36" s="73"/>
    </row>
    <row r="37" spans="2:11" s="3" customFormat="1" ht="15.75">
      <c r="B37" s="137" t="s">
        <v>230</v>
      </c>
      <c r="C37" s="138" t="s">
        <v>227</v>
      </c>
      <c r="D37" s="76">
        <f>SUM(D38:D39)</f>
        <v>8292</v>
      </c>
      <c r="E37" s="76">
        <f>SUM(E38:E39)</f>
        <v>4581</v>
      </c>
      <c r="F37" s="76">
        <f>SUM(F38:F39)</f>
        <v>3347</v>
      </c>
      <c r="G37" s="76">
        <f>SUM(G38:G39)</f>
        <v>2316.2</v>
      </c>
      <c r="H37" s="78">
        <f t="shared" si="2"/>
        <v>69.2022706901703</v>
      </c>
      <c r="I37" s="135">
        <f t="shared" si="3"/>
        <v>27.932947419199227</v>
      </c>
      <c r="J37" s="122">
        <f t="shared" si="4"/>
        <v>50.56101287928399</v>
      </c>
      <c r="K37" s="73"/>
    </row>
    <row r="38" spans="2:11" s="3" customFormat="1" ht="15.75">
      <c r="B38" s="139" t="s">
        <v>231</v>
      </c>
      <c r="C38" s="98" t="s">
        <v>228</v>
      </c>
      <c r="D38" s="77">
        <v>4237</v>
      </c>
      <c r="E38" s="77">
        <v>2577</v>
      </c>
      <c r="F38" s="77">
        <v>2415</v>
      </c>
      <c r="G38" s="77">
        <v>1775.5</v>
      </c>
      <c r="H38" s="78">
        <f t="shared" si="2"/>
        <v>73.51966873706004</v>
      </c>
      <c r="I38" s="135">
        <f t="shared" si="3"/>
        <v>41.9046495161671</v>
      </c>
      <c r="J38" s="122">
        <f t="shared" si="4"/>
        <v>68.89794334497478</v>
      </c>
      <c r="K38" s="73"/>
    </row>
    <row r="39" spans="2:11" s="3" customFormat="1" ht="15.75">
      <c r="B39" s="139" t="s">
        <v>232</v>
      </c>
      <c r="C39" s="98" t="s">
        <v>229</v>
      </c>
      <c r="D39" s="77">
        <v>4055</v>
      </c>
      <c r="E39" s="77">
        <v>2004</v>
      </c>
      <c r="F39" s="77">
        <v>932</v>
      </c>
      <c r="G39" s="77">
        <v>540.7</v>
      </c>
      <c r="H39" s="78">
        <f t="shared" si="2"/>
        <v>58.015021459227476</v>
      </c>
      <c r="I39" s="135">
        <f t="shared" si="3"/>
        <v>13.33415536374846</v>
      </c>
      <c r="J39" s="122">
        <f t="shared" si="4"/>
        <v>26.981037924151696</v>
      </c>
      <c r="K39" s="73"/>
    </row>
    <row r="40" spans="2:11" s="3" customFormat="1" ht="15.75">
      <c r="B40" s="116" t="s">
        <v>235</v>
      </c>
      <c r="C40" s="102" t="s">
        <v>147</v>
      </c>
      <c r="D40" s="76">
        <f>D41+D43</f>
        <v>570</v>
      </c>
      <c r="E40" s="76">
        <f>SUM(E41+E43)</f>
        <v>80</v>
      </c>
      <c r="F40" s="76">
        <f>F41+F43</f>
        <v>318</v>
      </c>
      <c r="G40" s="76">
        <f>G41+G43</f>
        <v>180</v>
      </c>
      <c r="H40" s="78">
        <f t="shared" si="2"/>
        <v>56.60377358490566</v>
      </c>
      <c r="I40" s="135">
        <f t="shared" si="3"/>
        <v>31.57894736842105</v>
      </c>
      <c r="J40" s="122">
        <f t="shared" si="4"/>
        <v>225</v>
      </c>
      <c r="K40" s="73"/>
    </row>
    <row r="41" spans="2:11" s="3" customFormat="1" ht="33.75">
      <c r="B41" s="140" t="s">
        <v>11</v>
      </c>
      <c r="C41" s="124" t="s">
        <v>22</v>
      </c>
      <c r="D41" s="77">
        <f>SUM(D42:D42)</f>
        <v>0</v>
      </c>
      <c r="E41" s="77">
        <f>SUM(E42:E42)</f>
        <v>0</v>
      </c>
      <c r="F41" s="77">
        <f>SUM(F42:F42)</f>
        <v>0</v>
      </c>
      <c r="G41" s="77">
        <f>SUM(G42:G42)</f>
        <v>2</v>
      </c>
      <c r="H41" s="78"/>
      <c r="I41" s="75"/>
      <c r="J41" s="66"/>
      <c r="K41" s="73"/>
    </row>
    <row r="42" spans="2:11" s="3" customFormat="1" ht="33.75">
      <c r="B42" s="140" t="s">
        <v>9</v>
      </c>
      <c r="C42" s="124" t="s">
        <v>10</v>
      </c>
      <c r="D42" s="77">
        <v>0</v>
      </c>
      <c r="E42" s="77">
        <v>0</v>
      </c>
      <c r="F42" s="77"/>
      <c r="G42" s="77">
        <v>2</v>
      </c>
      <c r="H42" s="78"/>
      <c r="I42" s="75"/>
      <c r="J42" s="66"/>
      <c r="K42" s="73"/>
    </row>
    <row r="43" spans="2:11" s="3" customFormat="1" ht="33.75">
      <c r="B43" s="140" t="s">
        <v>8</v>
      </c>
      <c r="C43" s="124" t="s">
        <v>23</v>
      </c>
      <c r="D43" s="77">
        <f>SUM(D44:D44)</f>
        <v>570</v>
      </c>
      <c r="E43" s="77">
        <f>SUM(E44:E44)</f>
        <v>80</v>
      </c>
      <c r="F43" s="77">
        <f>SUM(F44:F44)</f>
        <v>318</v>
      </c>
      <c r="G43" s="77">
        <f>SUM(G44:G44)</f>
        <v>178</v>
      </c>
      <c r="H43" s="78">
        <f t="shared" si="2"/>
        <v>55.9748427672956</v>
      </c>
      <c r="I43" s="77">
        <f>G43/D43*100</f>
        <v>31.2280701754386</v>
      </c>
      <c r="J43" s="66">
        <f>G43/E43*100</f>
        <v>222.5</v>
      </c>
      <c r="K43" s="73"/>
    </row>
    <row r="44" spans="2:11" s="3" customFormat="1" ht="33.75">
      <c r="B44" s="140" t="s">
        <v>7</v>
      </c>
      <c r="C44" s="124" t="s">
        <v>6</v>
      </c>
      <c r="D44" s="77">
        <v>570</v>
      </c>
      <c r="E44" s="77">
        <v>80</v>
      </c>
      <c r="F44" s="77">
        <v>318</v>
      </c>
      <c r="G44" s="77">
        <v>178</v>
      </c>
      <c r="H44" s="78">
        <f t="shared" si="2"/>
        <v>55.9748427672956</v>
      </c>
      <c r="I44" s="75">
        <f>G44/D44*100</f>
        <v>31.2280701754386</v>
      </c>
      <c r="J44" s="66">
        <f>G44/E44*100</f>
        <v>222.5</v>
      </c>
      <c r="K44" s="73"/>
    </row>
    <row r="45" spans="2:11" s="3" customFormat="1" ht="15.75">
      <c r="B45" s="111" t="s">
        <v>179</v>
      </c>
      <c r="C45" s="141" t="s">
        <v>236</v>
      </c>
      <c r="D45" s="78">
        <f>SUM(D46+D48+D49)</f>
        <v>1559</v>
      </c>
      <c r="E45" s="78">
        <f>SUM(E46+E48+E49)</f>
        <v>376</v>
      </c>
      <c r="F45" s="78">
        <f>SUM(F46+F48+F49)</f>
        <v>671</v>
      </c>
      <c r="G45" s="78">
        <f>G46+G49</f>
        <v>1387.7</v>
      </c>
      <c r="H45" s="78">
        <f t="shared" si="2"/>
        <v>206.8107302533532</v>
      </c>
      <c r="I45" s="113">
        <f aca="true" t="shared" si="5" ref="I45:I55">G45/D45*100</f>
        <v>89.01218729955099</v>
      </c>
      <c r="J45" s="114">
        <f aca="true" t="shared" si="6" ref="J45:J55">G45/E45*100</f>
        <v>369.0691489361702</v>
      </c>
      <c r="K45" s="73"/>
    </row>
    <row r="46" spans="2:11" s="3" customFormat="1" ht="26.25">
      <c r="B46" s="116" t="s">
        <v>222</v>
      </c>
      <c r="C46" s="142" t="s">
        <v>180</v>
      </c>
      <c r="D46" s="76">
        <f>SUM(D47)</f>
        <v>399</v>
      </c>
      <c r="E46" s="76">
        <f>SUM(E47)</f>
        <v>263</v>
      </c>
      <c r="F46" s="76">
        <f>SUM(F47)</f>
        <v>186</v>
      </c>
      <c r="G46" s="76">
        <f>SUM(G47)</f>
        <v>140</v>
      </c>
      <c r="H46" s="78">
        <f t="shared" si="2"/>
        <v>75.26881720430107</v>
      </c>
      <c r="I46" s="135">
        <f t="shared" si="5"/>
        <v>35.08771929824561</v>
      </c>
      <c r="J46" s="122">
        <f t="shared" si="6"/>
        <v>53.2319391634981</v>
      </c>
      <c r="K46" s="73"/>
    </row>
    <row r="47" spans="2:11" s="3" customFormat="1" ht="36.75">
      <c r="B47" s="56" t="s">
        <v>221</v>
      </c>
      <c r="C47" s="143" t="s">
        <v>181</v>
      </c>
      <c r="D47" s="77">
        <v>399</v>
      </c>
      <c r="E47" s="77">
        <v>263</v>
      </c>
      <c r="F47" s="77">
        <v>186</v>
      </c>
      <c r="G47" s="77">
        <v>140</v>
      </c>
      <c r="H47" s="78">
        <f t="shared" si="2"/>
        <v>75.26881720430107</v>
      </c>
      <c r="I47" s="75">
        <f t="shared" si="5"/>
        <v>35.08771929824561</v>
      </c>
      <c r="J47" s="66">
        <f t="shared" si="6"/>
        <v>53.2319391634981</v>
      </c>
      <c r="K47" s="73"/>
    </row>
    <row r="48" spans="2:11" s="3" customFormat="1" ht="24.75" hidden="1">
      <c r="B48" s="116" t="s">
        <v>98</v>
      </c>
      <c r="C48" s="144" t="s">
        <v>244</v>
      </c>
      <c r="D48" s="76">
        <v>0</v>
      </c>
      <c r="E48" s="76">
        <v>0</v>
      </c>
      <c r="F48" s="76"/>
      <c r="G48" s="76">
        <v>0</v>
      </c>
      <c r="H48" s="78" t="e">
        <f t="shared" si="2"/>
        <v>#DIV/0!</v>
      </c>
      <c r="I48" s="135" t="e">
        <f t="shared" si="5"/>
        <v>#DIV/0!</v>
      </c>
      <c r="J48" s="122" t="e">
        <f t="shared" si="6"/>
        <v>#DIV/0!</v>
      </c>
      <c r="K48" s="73"/>
    </row>
    <row r="49" spans="2:11" s="3" customFormat="1" ht="27.75" customHeight="1">
      <c r="B49" s="116" t="s">
        <v>182</v>
      </c>
      <c r="C49" s="145" t="s">
        <v>183</v>
      </c>
      <c r="D49" s="76">
        <f>D51+D52+D53</f>
        <v>1160</v>
      </c>
      <c r="E49" s="76">
        <f>SUM(E51+E54+E55)</f>
        <v>113</v>
      </c>
      <c r="F49" s="76">
        <f>F51+F52+F53</f>
        <v>485</v>
      </c>
      <c r="G49" s="76">
        <f>G50+G51</f>
        <v>1247.7</v>
      </c>
      <c r="H49" s="78">
        <f t="shared" si="2"/>
        <v>257.2577319587629</v>
      </c>
      <c r="I49" s="135">
        <f t="shared" si="5"/>
        <v>107.5603448275862</v>
      </c>
      <c r="J49" s="122">
        <f t="shared" si="6"/>
        <v>1104.1592920353983</v>
      </c>
      <c r="K49" s="73"/>
    </row>
    <row r="50" spans="2:11" s="3" customFormat="1" ht="27.75" customHeight="1">
      <c r="B50" s="116" t="s">
        <v>469</v>
      </c>
      <c r="C50" s="145" t="s">
        <v>470</v>
      </c>
      <c r="D50" s="76"/>
      <c r="E50" s="76"/>
      <c r="F50" s="76"/>
      <c r="G50" s="76">
        <v>800</v>
      </c>
      <c r="H50" s="78"/>
      <c r="I50" s="135"/>
      <c r="J50" s="122"/>
      <c r="K50" s="73"/>
    </row>
    <row r="51" spans="2:11" s="3" customFormat="1" ht="55.5" customHeight="1">
      <c r="B51" s="56" t="s">
        <v>220</v>
      </c>
      <c r="C51" s="125" t="s">
        <v>237</v>
      </c>
      <c r="D51" s="76"/>
      <c r="E51" s="76">
        <f>SUM(E52:E53)</f>
        <v>113</v>
      </c>
      <c r="F51" s="76"/>
      <c r="G51" s="76">
        <f>G52+G53</f>
        <v>447.70000000000005</v>
      </c>
      <c r="H51" s="78" t="e">
        <f t="shared" si="2"/>
        <v>#DIV/0!</v>
      </c>
      <c r="I51" s="135"/>
      <c r="J51" s="122">
        <f t="shared" si="6"/>
        <v>396.19469026548677</v>
      </c>
      <c r="K51" s="73"/>
    </row>
    <row r="52" spans="2:11" s="3" customFormat="1" ht="26.25" customHeight="1">
      <c r="B52" s="56" t="s">
        <v>223</v>
      </c>
      <c r="C52" s="146" t="s">
        <v>392</v>
      </c>
      <c r="D52" s="77">
        <v>860</v>
      </c>
      <c r="E52" s="77">
        <v>61</v>
      </c>
      <c r="F52" s="77">
        <v>340</v>
      </c>
      <c r="G52" s="77">
        <v>303.1</v>
      </c>
      <c r="H52" s="78">
        <f t="shared" si="2"/>
        <v>89.14705882352942</v>
      </c>
      <c r="I52" s="75">
        <f t="shared" si="5"/>
        <v>35.244186046511636</v>
      </c>
      <c r="J52" s="66">
        <f t="shared" si="6"/>
        <v>496.8852459016394</v>
      </c>
      <c r="K52" s="73"/>
    </row>
    <row r="53" spans="2:11" s="3" customFormat="1" ht="16.5" customHeight="1">
      <c r="B53" s="56" t="s">
        <v>184</v>
      </c>
      <c r="C53" s="147" t="s">
        <v>393</v>
      </c>
      <c r="D53" s="77">
        <v>300</v>
      </c>
      <c r="E53" s="77">
        <v>52</v>
      </c>
      <c r="F53" s="77">
        <v>145</v>
      </c>
      <c r="G53" s="77">
        <v>144.6</v>
      </c>
      <c r="H53" s="78">
        <f t="shared" si="2"/>
        <v>99.72413793103448</v>
      </c>
      <c r="I53" s="75">
        <f t="shared" si="5"/>
        <v>48.199999999999996</v>
      </c>
      <c r="J53" s="66">
        <f t="shared" si="6"/>
        <v>278.0769230769231</v>
      </c>
      <c r="K53" s="73"/>
    </row>
    <row r="54" spans="2:11" s="3" customFormat="1" ht="24.75" customHeight="1" hidden="1">
      <c r="B54" s="56" t="s">
        <v>135</v>
      </c>
      <c r="C54" s="100" t="s">
        <v>185</v>
      </c>
      <c r="D54" s="77">
        <v>0</v>
      </c>
      <c r="E54" s="77">
        <v>0</v>
      </c>
      <c r="F54" s="77"/>
      <c r="G54" s="76"/>
      <c r="H54" s="78" t="e">
        <f t="shared" si="2"/>
        <v>#DIV/0!</v>
      </c>
      <c r="I54" s="75" t="e">
        <f t="shared" si="5"/>
        <v>#DIV/0!</v>
      </c>
      <c r="J54" s="66" t="e">
        <f t="shared" si="6"/>
        <v>#DIV/0!</v>
      </c>
      <c r="K54" s="73"/>
    </row>
    <row r="55" spans="2:11" s="3" customFormat="1" ht="13.5" customHeight="1" hidden="1" thickBot="1">
      <c r="B55" s="56" t="s">
        <v>136</v>
      </c>
      <c r="C55" s="57" t="s">
        <v>186</v>
      </c>
      <c r="D55" s="77">
        <v>0</v>
      </c>
      <c r="E55" s="77">
        <v>0</v>
      </c>
      <c r="F55" s="77"/>
      <c r="G55" s="76"/>
      <c r="H55" s="78" t="e">
        <f t="shared" si="2"/>
        <v>#DIV/0!</v>
      </c>
      <c r="I55" s="75" t="e">
        <f t="shared" si="5"/>
        <v>#DIV/0!</v>
      </c>
      <c r="J55" s="66" t="e">
        <f t="shared" si="6"/>
        <v>#DIV/0!</v>
      </c>
      <c r="K55" s="73"/>
    </row>
    <row r="56" spans="2:11" s="3" customFormat="1" ht="39" customHeight="1">
      <c r="B56" s="111" t="s">
        <v>187</v>
      </c>
      <c r="C56" s="148" t="s">
        <v>238</v>
      </c>
      <c r="D56" s="78">
        <f>SUM(D57+D61+D63)</f>
        <v>93</v>
      </c>
      <c r="E56" s="78">
        <f>SUM(E57+E61+E63)</f>
        <v>25</v>
      </c>
      <c r="F56" s="78">
        <f>F61+F63</f>
        <v>48</v>
      </c>
      <c r="G56" s="78">
        <f>G61+G63</f>
        <v>58.2</v>
      </c>
      <c r="H56" s="78">
        <f t="shared" si="2"/>
        <v>121.25000000000001</v>
      </c>
      <c r="I56" s="75">
        <f aca="true" t="shared" si="7" ref="I56:I62">G56/D56*100</f>
        <v>62.58064516129033</v>
      </c>
      <c r="J56" s="66">
        <f aca="true" t="shared" si="8" ref="J56:J62">G56/E56*100</f>
        <v>232.80000000000004</v>
      </c>
      <c r="K56" s="73"/>
    </row>
    <row r="57" spans="2:11" s="3" customFormat="1" ht="14.25" customHeight="1" hidden="1" thickBot="1">
      <c r="B57" s="116" t="s">
        <v>260</v>
      </c>
      <c r="C57" s="145" t="s">
        <v>261</v>
      </c>
      <c r="D57" s="77">
        <f>SUM(D58:D60)</f>
        <v>0</v>
      </c>
      <c r="E57" s="77">
        <f>SUM(E58:E60)</f>
        <v>0</v>
      </c>
      <c r="F57" s="77"/>
      <c r="G57" s="77">
        <f>SUM(G58:G60)</f>
        <v>0</v>
      </c>
      <c r="H57" s="78" t="e">
        <f t="shared" si="2"/>
        <v>#DIV/0!</v>
      </c>
      <c r="I57" s="75" t="e">
        <f t="shared" si="7"/>
        <v>#DIV/0!</v>
      </c>
      <c r="J57" s="66" t="e">
        <f t="shared" si="8"/>
        <v>#DIV/0!</v>
      </c>
      <c r="K57" s="73"/>
    </row>
    <row r="58" spans="2:11" s="3" customFormat="1" ht="15.75" customHeight="1" hidden="1" thickTop="1">
      <c r="B58" s="149" t="s">
        <v>262</v>
      </c>
      <c r="C58" s="121" t="s">
        <v>263</v>
      </c>
      <c r="D58" s="77"/>
      <c r="E58" s="77"/>
      <c r="F58" s="77"/>
      <c r="G58" s="77">
        <v>0</v>
      </c>
      <c r="H58" s="78" t="e">
        <f t="shared" si="2"/>
        <v>#DIV/0!</v>
      </c>
      <c r="I58" s="75" t="e">
        <f t="shared" si="7"/>
        <v>#DIV/0!</v>
      </c>
      <c r="J58" s="66" t="e">
        <f t="shared" si="8"/>
        <v>#DIV/0!</v>
      </c>
      <c r="K58" s="73"/>
    </row>
    <row r="59" spans="2:11" s="3" customFormat="1" ht="24" customHeight="1" hidden="1">
      <c r="B59" s="149" t="s">
        <v>264</v>
      </c>
      <c r="C59" s="131" t="s">
        <v>265</v>
      </c>
      <c r="D59" s="77"/>
      <c r="E59" s="77"/>
      <c r="F59" s="77"/>
      <c r="G59" s="77">
        <v>0</v>
      </c>
      <c r="H59" s="78" t="e">
        <f t="shared" si="2"/>
        <v>#DIV/0!</v>
      </c>
      <c r="I59" s="75" t="e">
        <f t="shared" si="7"/>
        <v>#DIV/0!</v>
      </c>
      <c r="J59" s="66" t="e">
        <f t="shared" si="8"/>
        <v>#DIV/0!</v>
      </c>
      <c r="K59" s="73"/>
    </row>
    <row r="60" spans="2:11" s="3" customFormat="1" ht="15.75" customHeight="1" hidden="1" thickBot="1">
      <c r="B60" s="149" t="s">
        <v>118</v>
      </c>
      <c r="C60" s="131" t="s">
        <v>119</v>
      </c>
      <c r="D60" s="77"/>
      <c r="E60" s="77"/>
      <c r="F60" s="77"/>
      <c r="G60" s="77">
        <v>0</v>
      </c>
      <c r="H60" s="78" t="e">
        <f t="shared" si="2"/>
        <v>#DIV/0!</v>
      </c>
      <c r="I60" s="75" t="e">
        <f t="shared" si="7"/>
        <v>#DIV/0!</v>
      </c>
      <c r="J60" s="66" t="e">
        <f t="shared" si="8"/>
        <v>#DIV/0!</v>
      </c>
      <c r="K60" s="73"/>
    </row>
    <row r="61" spans="2:11" s="3" customFormat="1" ht="18.75" customHeight="1">
      <c r="B61" s="56" t="s">
        <v>239</v>
      </c>
      <c r="C61" s="150" t="s">
        <v>145</v>
      </c>
      <c r="D61" s="77">
        <f>SUM(D62)</f>
        <v>72</v>
      </c>
      <c r="E61" s="77">
        <f>SUM(E62)</f>
        <v>25</v>
      </c>
      <c r="F61" s="77">
        <f>SUM(F62)</f>
        <v>27</v>
      </c>
      <c r="G61" s="77">
        <f>SUM(G62)</f>
        <v>58.1</v>
      </c>
      <c r="H61" s="78">
        <f t="shared" si="2"/>
        <v>215.1851851851852</v>
      </c>
      <c r="I61" s="75">
        <f t="shared" si="7"/>
        <v>80.69444444444444</v>
      </c>
      <c r="J61" s="66">
        <f t="shared" si="8"/>
        <v>232.39999999999998</v>
      </c>
      <c r="K61" s="73"/>
    </row>
    <row r="62" spans="2:11" s="3" customFormat="1" ht="26.25" customHeight="1">
      <c r="B62" s="101" t="s">
        <v>290</v>
      </c>
      <c r="C62" s="101" t="s">
        <v>240</v>
      </c>
      <c r="D62" s="77">
        <v>72</v>
      </c>
      <c r="E62" s="77">
        <v>25</v>
      </c>
      <c r="F62" s="77">
        <v>27</v>
      </c>
      <c r="G62" s="77">
        <v>58.1</v>
      </c>
      <c r="H62" s="78">
        <f t="shared" si="2"/>
        <v>215.1851851851852</v>
      </c>
      <c r="I62" s="75">
        <f t="shared" si="7"/>
        <v>80.69444444444444</v>
      </c>
      <c r="J62" s="66">
        <f t="shared" si="8"/>
        <v>232.39999999999998</v>
      </c>
      <c r="K62" s="73"/>
    </row>
    <row r="63" spans="2:11" s="3" customFormat="1" ht="21.75" customHeight="1">
      <c r="B63" s="151" t="s">
        <v>270</v>
      </c>
      <c r="C63" s="102" t="s">
        <v>188</v>
      </c>
      <c r="D63" s="77">
        <f>SUM(D64:D65)</f>
        <v>21</v>
      </c>
      <c r="E63" s="77">
        <f>SUM(E64:E65)</f>
        <v>0</v>
      </c>
      <c r="F63" s="77">
        <f>F64+F65</f>
        <v>21</v>
      </c>
      <c r="G63" s="77">
        <f>G64+G65</f>
        <v>0.1</v>
      </c>
      <c r="H63" s="78"/>
      <c r="I63" s="75"/>
      <c r="J63" s="66"/>
      <c r="K63" s="73"/>
    </row>
    <row r="64" spans="2:11" s="3" customFormat="1" ht="25.5" customHeight="1">
      <c r="B64" s="152" t="s">
        <v>210</v>
      </c>
      <c r="C64" s="56" t="s">
        <v>111</v>
      </c>
      <c r="D64" s="77">
        <v>0</v>
      </c>
      <c r="E64" s="77">
        <v>0</v>
      </c>
      <c r="F64" s="77"/>
      <c r="G64" s="77"/>
      <c r="H64" s="78"/>
      <c r="I64" s="75"/>
      <c r="J64" s="66"/>
      <c r="K64" s="73"/>
    </row>
    <row r="65" spans="2:11" s="3" customFormat="1" ht="19.5" customHeight="1">
      <c r="B65" s="152" t="s">
        <v>271</v>
      </c>
      <c r="C65" s="56" t="s">
        <v>148</v>
      </c>
      <c r="D65" s="77">
        <v>21</v>
      </c>
      <c r="E65" s="77">
        <v>0</v>
      </c>
      <c r="F65" s="77">
        <v>21</v>
      </c>
      <c r="G65" s="77">
        <v>0.1</v>
      </c>
      <c r="H65" s="78"/>
      <c r="I65" s="75"/>
      <c r="J65" s="66"/>
      <c r="K65" s="73"/>
    </row>
    <row r="66" spans="2:11" s="3" customFormat="1" ht="16.5" customHeight="1">
      <c r="B66" s="108"/>
      <c r="C66" s="153" t="s">
        <v>149</v>
      </c>
      <c r="D66" s="118"/>
      <c r="E66" s="118"/>
      <c r="F66" s="118"/>
      <c r="G66" s="118"/>
      <c r="H66" s="78"/>
      <c r="I66" s="154"/>
      <c r="J66" s="155"/>
      <c r="K66" s="73"/>
    </row>
    <row r="67" spans="2:11" s="3" customFormat="1" ht="21" customHeight="1">
      <c r="B67" s="156"/>
      <c r="C67" s="153" t="s">
        <v>150</v>
      </c>
      <c r="D67" s="78">
        <f>D68+D85++D88++D95++D111++D152</f>
        <v>181390.7</v>
      </c>
      <c r="E67" s="78" t="e">
        <f>SUM(E68+E85+E95+E108+E111+E152+#REF!+E88)</f>
        <v>#REF!</v>
      </c>
      <c r="F67" s="78">
        <f>SUM(F68+F85+F95+F108+F111+F152+F88)</f>
        <v>94229.4</v>
      </c>
      <c r="G67" s="78">
        <f>SUM(G68+G85+G95+G108+G111+G152+G88)</f>
        <v>91968.6</v>
      </c>
      <c r="H67" s="78">
        <f t="shared" si="2"/>
        <v>97.60074881088069</v>
      </c>
      <c r="I67" s="78">
        <f>G67/D67*100</f>
        <v>50.70193786120236</v>
      </c>
      <c r="J67" s="157" t="e">
        <f>G67/E67*100</f>
        <v>#REF!</v>
      </c>
      <c r="K67" s="73"/>
    </row>
    <row r="68" spans="2:11" s="3" customFormat="1" ht="31.5" customHeight="1">
      <c r="B68" s="111" t="s">
        <v>189</v>
      </c>
      <c r="C68" s="148" t="s">
        <v>190</v>
      </c>
      <c r="D68" s="78">
        <f>SUM(D69+D70+D72+D74+D83)</f>
        <v>119600</v>
      </c>
      <c r="E68" s="78">
        <f>SUM(E69+E70+E72+E74+E83)</f>
        <v>90339.4</v>
      </c>
      <c r="F68" s="78">
        <f>SUM(F69+F70+F72+F74+F83)</f>
        <v>59360.4</v>
      </c>
      <c r="G68" s="78">
        <f>SUM(G69+G70+G72+G74+G83)</f>
        <v>40966.3</v>
      </c>
      <c r="H68" s="78">
        <f t="shared" si="2"/>
        <v>69.01284357922117</v>
      </c>
      <c r="I68" s="129">
        <f>G68/D68*100</f>
        <v>34.252759197324416</v>
      </c>
      <c r="J68" s="119">
        <f>G68/E68*100</f>
        <v>45.3471021503353</v>
      </c>
      <c r="K68" s="73"/>
    </row>
    <row r="69" spans="2:11" s="3" customFormat="1" ht="42" customHeight="1" hidden="1" thickBot="1">
      <c r="B69" s="116" t="s">
        <v>300</v>
      </c>
      <c r="C69" s="145" t="s">
        <v>301</v>
      </c>
      <c r="D69" s="78"/>
      <c r="E69" s="78"/>
      <c r="F69" s="78"/>
      <c r="G69" s="77">
        <v>0</v>
      </c>
      <c r="H69" s="78" t="e">
        <f t="shared" si="2"/>
        <v>#DIV/0!</v>
      </c>
      <c r="I69" s="129"/>
      <c r="J69" s="119"/>
      <c r="K69" s="73"/>
    </row>
    <row r="70" spans="2:11" s="3" customFormat="1" ht="13.5" customHeight="1" hidden="1" thickBot="1">
      <c r="B70" s="116" t="s">
        <v>191</v>
      </c>
      <c r="C70" s="102" t="s">
        <v>192</v>
      </c>
      <c r="D70" s="76">
        <f>SUM(D71)</f>
        <v>0</v>
      </c>
      <c r="E70" s="76">
        <f>SUM(E71)</f>
        <v>0</v>
      </c>
      <c r="F70" s="76"/>
      <c r="G70" s="76">
        <f>SUM(G71)</f>
        <v>0</v>
      </c>
      <c r="H70" s="78" t="e">
        <f t="shared" si="2"/>
        <v>#DIV/0!</v>
      </c>
      <c r="I70" s="113" t="e">
        <f>#REF!/D70*100</f>
        <v>#REF!</v>
      </c>
      <c r="J70" s="114" t="e">
        <f aca="true" t="shared" si="9" ref="J70:J75">G70/E70*100</f>
        <v>#DIV/0!</v>
      </c>
      <c r="K70" s="73"/>
    </row>
    <row r="71" spans="2:11" s="3" customFormat="1" ht="23.25" customHeight="1" hidden="1" thickBot="1" thickTop="1">
      <c r="B71" s="56" t="s">
        <v>253</v>
      </c>
      <c r="C71" s="101" t="s">
        <v>241</v>
      </c>
      <c r="D71" s="77">
        <v>0</v>
      </c>
      <c r="E71" s="77">
        <v>0</v>
      </c>
      <c r="F71" s="77"/>
      <c r="G71" s="77">
        <v>0</v>
      </c>
      <c r="H71" s="78" t="e">
        <f t="shared" si="2"/>
        <v>#DIV/0!</v>
      </c>
      <c r="I71" s="75" t="e">
        <f>#REF!/D71*100</f>
        <v>#REF!</v>
      </c>
      <c r="J71" s="66" t="e">
        <f t="shared" si="9"/>
        <v>#DIV/0!</v>
      </c>
      <c r="K71" s="73"/>
    </row>
    <row r="72" spans="2:11" s="3" customFormat="1" ht="26.25">
      <c r="B72" s="116" t="s">
        <v>219</v>
      </c>
      <c r="C72" s="145" t="s">
        <v>254</v>
      </c>
      <c r="D72" s="77">
        <f>SUM(D73)</f>
        <v>40</v>
      </c>
      <c r="E72" s="77">
        <f>SUM(E73)</f>
        <v>33</v>
      </c>
      <c r="F72" s="77">
        <f>F73</f>
        <v>8.4</v>
      </c>
      <c r="G72" s="77">
        <f>G73</f>
        <v>10.9</v>
      </c>
      <c r="H72" s="78"/>
      <c r="I72" s="75">
        <f aca="true" t="shared" si="10" ref="I72:I82">G72/D72*100</f>
        <v>27.250000000000004</v>
      </c>
      <c r="J72" s="66">
        <f t="shared" si="9"/>
        <v>33.03030303030303</v>
      </c>
      <c r="K72" s="73"/>
    </row>
    <row r="73" spans="2:11" s="3" customFormat="1" ht="23.25">
      <c r="B73" s="56" t="s">
        <v>410</v>
      </c>
      <c r="C73" s="101" t="s">
        <v>257</v>
      </c>
      <c r="D73" s="77">
        <v>40</v>
      </c>
      <c r="E73" s="77">
        <v>33</v>
      </c>
      <c r="F73" s="77">
        <v>8.4</v>
      </c>
      <c r="G73" s="77">
        <v>10.9</v>
      </c>
      <c r="H73" s="78"/>
      <c r="I73" s="75">
        <f t="shared" si="10"/>
        <v>27.250000000000004</v>
      </c>
      <c r="J73" s="66">
        <f t="shared" si="9"/>
        <v>33.03030303030303</v>
      </c>
      <c r="K73" s="73"/>
    </row>
    <row r="74" spans="2:11" s="3" customFormat="1" ht="27.75" customHeight="1">
      <c r="B74" s="102" t="s">
        <v>193</v>
      </c>
      <c r="C74" s="145" t="s">
        <v>194</v>
      </c>
      <c r="D74" s="76">
        <f>SUM(D75+D78+D80)</f>
        <v>116200</v>
      </c>
      <c r="E74" s="76">
        <f>SUM(E75+E78+E80)</f>
        <v>87576.4</v>
      </c>
      <c r="F74" s="76">
        <f>SUM(F75+F78+F80)</f>
        <v>57672</v>
      </c>
      <c r="G74" s="76">
        <f>SUM(G75+G78+G80)</f>
        <v>40040.700000000004</v>
      </c>
      <c r="H74" s="78">
        <f t="shared" si="2"/>
        <v>69.42831876820642</v>
      </c>
      <c r="I74" s="75">
        <f t="shared" si="10"/>
        <v>34.45843373493977</v>
      </c>
      <c r="J74" s="66">
        <f t="shared" si="9"/>
        <v>45.72087914095579</v>
      </c>
      <c r="K74" s="73"/>
    </row>
    <row r="75" spans="2:11" s="3" customFormat="1" ht="56.25" customHeight="1">
      <c r="B75" s="57" t="s">
        <v>195</v>
      </c>
      <c r="C75" s="150" t="s">
        <v>101</v>
      </c>
      <c r="D75" s="77">
        <f>SUM(D76+D77)</f>
        <v>115000</v>
      </c>
      <c r="E75" s="77">
        <f>SUM(E76+E77)</f>
        <v>86711.4</v>
      </c>
      <c r="F75" s="77">
        <f>SUM(F76+F77)</f>
        <v>57072</v>
      </c>
      <c r="G75" s="77">
        <f>SUM(G76+G77)</f>
        <v>39533.8</v>
      </c>
      <c r="H75" s="78">
        <f t="shared" si="2"/>
        <v>69.27004485562097</v>
      </c>
      <c r="I75" s="75">
        <f t="shared" si="10"/>
        <v>34.37721739130435</v>
      </c>
      <c r="J75" s="66">
        <f t="shared" si="9"/>
        <v>45.59239038926832</v>
      </c>
      <c r="K75" s="73"/>
    </row>
    <row r="76" spans="2:11" s="3" customFormat="1" ht="52.5" customHeight="1">
      <c r="B76" s="56" t="s">
        <v>411</v>
      </c>
      <c r="C76" s="101" t="s">
        <v>102</v>
      </c>
      <c r="D76" s="77">
        <v>113085</v>
      </c>
      <c r="E76" s="77">
        <v>85356.4</v>
      </c>
      <c r="F76" s="77">
        <v>56000</v>
      </c>
      <c r="G76" s="77">
        <v>36731.4</v>
      </c>
      <c r="H76" s="78">
        <f aca="true" t="shared" si="11" ref="H76:H143">G76/F76*100</f>
        <v>65.59178571428572</v>
      </c>
      <c r="I76" s="75">
        <f t="shared" si="10"/>
        <v>32.481230932484415</v>
      </c>
      <c r="J76" s="66">
        <f>G76/E76*100</f>
        <v>43.03297702339837</v>
      </c>
      <c r="K76" s="73"/>
    </row>
    <row r="77" spans="2:11" s="3" customFormat="1" ht="54.75" customHeight="1">
      <c r="B77" s="101" t="s">
        <v>412</v>
      </c>
      <c r="C77" s="101" t="s">
        <v>103</v>
      </c>
      <c r="D77" s="158">
        <v>1915</v>
      </c>
      <c r="E77" s="158">
        <v>1355</v>
      </c>
      <c r="F77" s="158">
        <v>1072</v>
      </c>
      <c r="G77" s="77">
        <v>2802.4</v>
      </c>
      <c r="H77" s="78">
        <f t="shared" si="11"/>
        <v>261.4179104477612</v>
      </c>
      <c r="I77" s="75">
        <f t="shared" si="10"/>
        <v>146.3394255874674</v>
      </c>
      <c r="J77" s="66">
        <f aca="true" t="shared" si="12" ref="J77:J82">G77/E77*100</f>
        <v>206.81918819188195</v>
      </c>
      <c r="K77" s="73"/>
    </row>
    <row r="78" spans="1:11" s="3" customFormat="1" ht="46.5" customHeight="1">
      <c r="A78" s="1"/>
      <c r="B78" s="57" t="s">
        <v>413</v>
      </c>
      <c r="C78" s="150" t="s">
        <v>104</v>
      </c>
      <c r="D78" s="77">
        <f>SUM(D79)</f>
        <v>1200</v>
      </c>
      <c r="E78" s="77">
        <f>SUM(E79)</f>
        <v>695</v>
      </c>
      <c r="F78" s="77">
        <f>SUM(F79)</f>
        <v>600</v>
      </c>
      <c r="G78" s="77">
        <f>SUM(G79)</f>
        <v>424.5</v>
      </c>
      <c r="H78" s="78">
        <f t="shared" si="11"/>
        <v>70.75</v>
      </c>
      <c r="I78" s="75">
        <f t="shared" si="10"/>
        <v>35.375</v>
      </c>
      <c r="J78" s="66">
        <f t="shared" si="12"/>
        <v>61.07913669064749</v>
      </c>
      <c r="K78" s="74"/>
    </row>
    <row r="79" spans="1:11" s="3" customFormat="1" ht="51.75" customHeight="1">
      <c r="A79" s="1"/>
      <c r="B79" s="56" t="s">
        <v>414</v>
      </c>
      <c r="C79" s="136" t="s">
        <v>288</v>
      </c>
      <c r="D79" s="77">
        <v>1200</v>
      </c>
      <c r="E79" s="77">
        <v>695</v>
      </c>
      <c r="F79" s="77">
        <v>600</v>
      </c>
      <c r="G79" s="77">
        <v>424.5</v>
      </c>
      <c r="H79" s="78">
        <f t="shared" si="11"/>
        <v>70.75</v>
      </c>
      <c r="I79" s="75">
        <f t="shared" si="10"/>
        <v>35.375</v>
      </c>
      <c r="J79" s="66">
        <f t="shared" si="12"/>
        <v>61.07913669064749</v>
      </c>
      <c r="K79" s="74"/>
    </row>
    <row r="80" spans="1:11" s="3" customFormat="1" ht="75" customHeight="1">
      <c r="A80" s="1"/>
      <c r="B80" s="56" t="s">
        <v>196</v>
      </c>
      <c r="C80" s="100" t="s">
        <v>242</v>
      </c>
      <c r="D80" s="76">
        <f>SUM(D81:D82)</f>
        <v>0</v>
      </c>
      <c r="E80" s="76">
        <f>SUM(E81:E82)</f>
        <v>170</v>
      </c>
      <c r="F80" s="76"/>
      <c r="G80" s="76">
        <f>SUM(G81:G82)</f>
        <v>82.4</v>
      </c>
      <c r="H80" s="78"/>
      <c r="I80" s="75"/>
      <c r="J80" s="66">
        <f t="shared" si="12"/>
        <v>48.47058823529412</v>
      </c>
      <c r="K80" s="74"/>
    </row>
    <row r="81" spans="2:11" s="3" customFormat="1" ht="38.25" customHeight="1">
      <c r="B81" s="56" t="s">
        <v>415</v>
      </c>
      <c r="C81" s="101" t="s">
        <v>90</v>
      </c>
      <c r="D81" s="77"/>
      <c r="E81" s="77">
        <v>170</v>
      </c>
      <c r="F81" s="77"/>
      <c r="G81" s="77">
        <v>82.4</v>
      </c>
      <c r="H81" s="78"/>
      <c r="I81" s="75"/>
      <c r="J81" s="66">
        <f t="shared" si="12"/>
        <v>48.47058823529412</v>
      </c>
      <c r="K81" s="73"/>
    </row>
    <row r="82" spans="2:11" s="3" customFormat="1" ht="42" customHeight="1" hidden="1" thickBot="1">
      <c r="B82" s="56" t="s">
        <v>197</v>
      </c>
      <c r="C82" s="101" t="s">
        <v>91</v>
      </c>
      <c r="D82" s="76">
        <v>0</v>
      </c>
      <c r="E82" s="76">
        <v>0</v>
      </c>
      <c r="F82" s="76"/>
      <c r="G82" s="76">
        <v>0</v>
      </c>
      <c r="H82" s="78" t="e">
        <f t="shared" si="11"/>
        <v>#DIV/0!</v>
      </c>
      <c r="I82" s="75" t="e">
        <f t="shared" si="10"/>
        <v>#DIV/0!</v>
      </c>
      <c r="J82" s="66" t="e">
        <f t="shared" si="12"/>
        <v>#DIV/0!</v>
      </c>
      <c r="K82" s="73"/>
    </row>
    <row r="83" spans="2:11" s="3" customFormat="1" ht="69.75" customHeight="1">
      <c r="B83" s="108" t="s">
        <v>302</v>
      </c>
      <c r="C83" s="150" t="s">
        <v>303</v>
      </c>
      <c r="D83" s="77">
        <f>SUM(D84:D84)</f>
        <v>3360</v>
      </c>
      <c r="E83" s="77">
        <f>SUM(E84:E84)</f>
        <v>2730</v>
      </c>
      <c r="F83" s="77">
        <f>SUM(F84:F84)</f>
        <v>1680</v>
      </c>
      <c r="G83" s="77">
        <f>SUM(G84:G84)</f>
        <v>914.7</v>
      </c>
      <c r="H83" s="78">
        <f t="shared" si="11"/>
        <v>54.44642857142858</v>
      </c>
      <c r="I83" s="75">
        <f aca="true" t="shared" si="13" ref="I83:I93">G83/D83*100</f>
        <v>27.22321428571429</v>
      </c>
      <c r="J83" s="66">
        <f aca="true" t="shared" si="14" ref="J83:J93">G83/E83*100</f>
        <v>33.50549450549451</v>
      </c>
      <c r="K83" s="73"/>
    </row>
    <row r="84" spans="2:11" s="3" customFormat="1" ht="27.75" customHeight="1">
      <c r="B84" s="108" t="s">
        <v>416</v>
      </c>
      <c r="C84" s="159" t="s">
        <v>3</v>
      </c>
      <c r="D84" s="77">
        <v>3360</v>
      </c>
      <c r="E84" s="77">
        <v>2730</v>
      </c>
      <c r="F84" s="77">
        <v>1680</v>
      </c>
      <c r="G84" s="77">
        <v>914.7</v>
      </c>
      <c r="H84" s="78">
        <f t="shared" si="11"/>
        <v>54.44642857142858</v>
      </c>
      <c r="I84" s="75">
        <f t="shared" si="13"/>
        <v>27.22321428571429</v>
      </c>
      <c r="J84" s="66">
        <f t="shared" si="14"/>
        <v>33.50549450549451</v>
      </c>
      <c r="K84" s="73"/>
    </row>
    <row r="85" spans="2:11" s="3" customFormat="1" ht="15.75">
      <c r="B85" s="111" t="s">
        <v>176</v>
      </c>
      <c r="C85" s="148" t="s">
        <v>177</v>
      </c>
      <c r="D85" s="78">
        <f>D86+D87</f>
        <v>40003</v>
      </c>
      <c r="E85" s="78">
        <f>SUM(E86)</f>
        <v>27068</v>
      </c>
      <c r="F85" s="78">
        <f>F86+F87</f>
        <v>23158</v>
      </c>
      <c r="G85" s="78">
        <f>G86+G87</f>
        <v>7520.2</v>
      </c>
      <c r="H85" s="78">
        <f t="shared" si="11"/>
        <v>32.47344330253044</v>
      </c>
      <c r="I85" s="113">
        <f t="shared" si="13"/>
        <v>18.79909006824488</v>
      </c>
      <c r="J85" s="114">
        <f t="shared" si="14"/>
        <v>27.782621545736664</v>
      </c>
      <c r="K85" s="73"/>
    </row>
    <row r="86" spans="2:11" s="3" customFormat="1" ht="28.5" customHeight="1">
      <c r="B86" s="116" t="s">
        <v>396</v>
      </c>
      <c r="C86" s="145" t="s">
        <v>178</v>
      </c>
      <c r="D86" s="76">
        <v>0</v>
      </c>
      <c r="E86" s="76">
        <v>27068</v>
      </c>
      <c r="F86" s="76"/>
      <c r="G86" s="76">
        <v>0</v>
      </c>
      <c r="H86" s="78"/>
      <c r="I86" s="75"/>
      <c r="J86" s="66">
        <f t="shared" si="14"/>
        <v>0</v>
      </c>
      <c r="K86" s="73"/>
    </row>
    <row r="87" spans="2:11" s="3" customFormat="1" ht="28.5" customHeight="1">
      <c r="B87" s="116" t="s">
        <v>396</v>
      </c>
      <c r="C87" s="145" t="s">
        <v>178</v>
      </c>
      <c r="D87" s="76">
        <v>40003</v>
      </c>
      <c r="E87" s="76"/>
      <c r="F87" s="76">
        <v>23158</v>
      </c>
      <c r="G87" s="76">
        <v>7520.2</v>
      </c>
      <c r="H87" s="78">
        <f t="shared" si="11"/>
        <v>32.47344330253044</v>
      </c>
      <c r="I87" s="75"/>
      <c r="J87" s="66"/>
      <c r="K87" s="73"/>
    </row>
    <row r="88" spans="2:11" s="3" customFormat="1" ht="36.75" customHeight="1">
      <c r="B88" s="111" t="s">
        <v>120</v>
      </c>
      <c r="C88" s="148" t="s">
        <v>121</v>
      </c>
      <c r="D88" s="78">
        <f>D89+D90+D91+D92+D93+D94</f>
        <v>15824</v>
      </c>
      <c r="E88" s="78">
        <f>E89+E90+E91+E92+E93+E94</f>
        <v>10467.9</v>
      </c>
      <c r="F88" s="78">
        <f>F89+F90+F91+F92+F93+F94</f>
        <v>8655</v>
      </c>
      <c r="G88" s="78">
        <f>G89+G90+G91+G92+G93+G94</f>
        <v>5754</v>
      </c>
      <c r="H88" s="78">
        <f t="shared" si="11"/>
        <v>66.48180242634315</v>
      </c>
      <c r="I88" s="113">
        <f t="shared" si="13"/>
        <v>36.36248736097068</v>
      </c>
      <c r="J88" s="114">
        <f t="shared" si="14"/>
        <v>54.96804516665234</v>
      </c>
      <c r="K88" s="73"/>
    </row>
    <row r="89" spans="2:11" s="3" customFormat="1" ht="36.75" customHeight="1">
      <c r="B89" s="116" t="s">
        <v>406</v>
      </c>
      <c r="C89" s="151" t="s">
        <v>368</v>
      </c>
      <c r="D89" s="76">
        <v>6819</v>
      </c>
      <c r="E89" s="76">
        <v>3973</v>
      </c>
      <c r="F89" s="76">
        <v>3408</v>
      </c>
      <c r="G89" s="77">
        <v>2749.9</v>
      </c>
      <c r="H89" s="78">
        <f t="shared" si="11"/>
        <v>80.68955399061034</v>
      </c>
      <c r="I89" s="75">
        <f t="shared" si="13"/>
        <v>40.32702742337586</v>
      </c>
      <c r="J89" s="66">
        <f t="shared" si="14"/>
        <v>69.2146992197332</v>
      </c>
      <c r="K89" s="73"/>
    </row>
    <row r="90" spans="2:11" s="3" customFormat="1" ht="36.75" customHeight="1">
      <c r="B90" s="116" t="s">
        <v>405</v>
      </c>
      <c r="C90" s="151" t="s">
        <v>375</v>
      </c>
      <c r="D90" s="76">
        <v>3969</v>
      </c>
      <c r="E90" s="76">
        <v>2780</v>
      </c>
      <c r="F90" s="76">
        <v>1900</v>
      </c>
      <c r="G90" s="77">
        <v>1739.1</v>
      </c>
      <c r="H90" s="78">
        <f t="shared" si="11"/>
        <v>91.53157894736842</v>
      </c>
      <c r="I90" s="75">
        <f t="shared" si="13"/>
        <v>43.81708238851096</v>
      </c>
      <c r="J90" s="66">
        <f t="shared" si="14"/>
        <v>62.55755395683453</v>
      </c>
      <c r="K90" s="73"/>
    </row>
    <row r="91" spans="2:11" s="3" customFormat="1" ht="23.25">
      <c r="B91" s="116" t="s">
        <v>407</v>
      </c>
      <c r="C91" s="151" t="s">
        <v>386</v>
      </c>
      <c r="D91" s="80">
        <v>130</v>
      </c>
      <c r="E91" s="80">
        <v>142.6</v>
      </c>
      <c r="F91" s="80">
        <v>80</v>
      </c>
      <c r="G91" s="77">
        <v>150.2</v>
      </c>
      <c r="H91" s="78">
        <f t="shared" si="11"/>
        <v>187.75</v>
      </c>
      <c r="I91" s="75">
        <f t="shared" si="13"/>
        <v>115.53846153846152</v>
      </c>
      <c r="J91" s="66">
        <f t="shared" si="14"/>
        <v>105.32959326788219</v>
      </c>
      <c r="K91" s="73"/>
    </row>
    <row r="92" spans="2:11" s="3" customFormat="1" ht="23.25">
      <c r="B92" s="116" t="s">
        <v>408</v>
      </c>
      <c r="C92" s="151" t="s">
        <v>369</v>
      </c>
      <c r="D92" s="80">
        <v>2261</v>
      </c>
      <c r="E92" s="80">
        <v>2660</v>
      </c>
      <c r="F92" s="80">
        <v>1945</v>
      </c>
      <c r="G92" s="77">
        <v>1114.8</v>
      </c>
      <c r="H92" s="78">
        <f t="shared" si="11"/>
        <v>57.31619537275064</v>
      </c>
      <c r="I92" s="75">
        <f t="shared" si="13"/>
        <v>49.30561698363556</v>
      </c>
      <c r="J92" s="66">
        <f t="shared" si="14"/>
        <v>41.909774436090224</v>
      </c>
      <c r="K92" s="73"/>
    </row>
    <row r="93" spans="2:11" s="3" customFormat="1" ht="36.75" customHeight="1">
      <c r="B93" s="116" t="s">
        <v>409</v>
      </c>
      <c r="C93" s="151" t="s">
        <v>374</v>
      </c>
      <c r="D93" s="80">
        <v>2645</v>
      </c>
      <c r="E93" s="80">
        <v>912.3</v>
      </c>
      <c r="F93" s="80">
        <v>1322</v>
      </c>
      <c r="G93" s="77"/>
      <c r="H93" s="78">
        <f t="shared" si="11"/>
        <v>0</v>
      </c>
      <c r="I93" s="75">
        <f t="shared" si="13"/>
        <v>0</v>
      </c>
      <c r="J93" s="66">
        <f t="shared" si="14"/>
        <v>0</v>
      </c>
      <c r="K93" s="73"/>
    </row>
    <row r="94" spans="2:11" s="3" customFormat="1" ht="36.75" customHeight="1">
      <c r="B94" s="116" t="s">
        <v>417</v>
      </c>
      <c r="C94" s="151" t="s">
        <v>374</v>
      </c>
      <c r="D94" s="80"/>
      <c r="E94" s="80">
        <v>0</v>
      </c>
      <c r="F94" s="80"/>
      <c r="G94" s="77"/>
      <c r="H94" s="78"/>
      <c r="I94" s="113"/>
      <c r="J94" s="114"/>
      <c r="K94" s="73"/>
    </row>
    <row r="95" spans="2:11" s="3" customFormat="1" ht="36.75" customHeight="1">
      <c r="B95" s="111" t="s">
        <v>199</v>
      </c>
      <c r="C95" s="148" t="s">
        <v>200</v>
      </c>
      <c r="D95" s="78">
        <f>SUM(D96+D99+D101)</f>
        <v>1648.7</v>
      </c>
      <c r="E95" s="78">
        <f>SUM(E96+E99+E101)</f>
        <v>3250</v>
      </c>
      <c r="F95" s="78">
        <f>SUM(F96+F99+F101)</f>
        <v>1181.7</v>
      </c>
      <c r="G95" s="78">
        <f>SUM(G96+G99+G101)</f>
        <v>1694.5</v>
      </c>
      <c r="H95" s="78">
        <f t="shared" si="11"/>
        <v>143.39510874164338</v>
      </c>
      <c r="I95" s="113">
        <f>G95/D95*100</f>
        <v>102.77794626069023</v>
      </c>
      <c r="J95" s="114">
        <f aca="true" t="shared" si="15" ref="J95:J106">G95/E95*100</f>
        <v>52.138461538461534</v>
      </c>
      <c r="K95" s="73"/>
    </row>
    <row r="96" spans="2:11" s="3" customFormat="1" ht="16.5" customHeight="1" hidden="1" thickBot="1">
      <c r="B96" s="116" t="s">
        <v>27</v>
      </c>
      <c r="C96" s="145" t="s">
        <v>201</v>
      </c>
      <c r="D96" s="76">
        <f>SUM(D97:D98)</f>
        <v>0</v>
      </c>
      <c r="E96" s="76">
        <f>SUM(E97:E98)</f>
        <v>0</v>
      </c>
      <c r="F96" s="76"/>
      <c r="G96" s="76">
        <f>SUM(G97:G98)</f>
        <v>0</v>
      </c>
      <c r="H96" s="78" t="e">
        <f t="shared" si="11"/>
        <v>#DIV/0!</v>
      </c>
      <c r="I96" s="113" t="e">
        <f>G96/D96*100</f>
        <v>#DIV/0!</v>
      </c>
      <c r="J96" s="114" t="e">
        <f t="shared" si="15"/>
        <v>#DIV/0!</v>
      </c>
      <c r="K96" s="73"/>
    </row>
    <row r="97" spans="2:11" s="3" customFormat="1" ht="26.25" customHeight="1" hidden="1" thickTop="1">
      <c r="B97" s="56" t="s">
        <v>105</v>
      </c>
      <c r="C97" s="100" t="s">
        <v>92</v>
      </c>
      <c r="D97" s="77">
        <v>0</v>
      </c>
      <c r="E97" s="77">
        <v>0</v>
      </c>
      <c r="F97" s="77"/>
      <c r="G97" s="76">
        <v>0</v>
      </c>
      <c r="H97" s="78" t="e">
        <f t="shared" si="11"/>
        <v>#DIV/0!</v>
      </c>
      <c r="I97" s="113" t="e">
        <f>G97/D97*100</f>
        <v>#DIV/0!</v>
      </c>
      <c r="J97" s="160" t="e">
        <f t="shared" si="15"/>
        <v>#DIV/0!</v>
      </c>
      <c r="K97" s="73"/>
    </row>
    <row r="98" spans="2:11" s="3" customFormat="1" ht="15.75" hidden="1">
      <c r="B98" s="56" t="s">
        <v>2</v>
      </c>
      <c r="C98" s="100" t="s">
        <v>4</v>
      </c>
      <c r="D98" s="77">
        <v>0</v>
      </c>
      <c r="E98" s="77">
        <v>0</v>
      </c>
      <c r="F98" s="77"/>
      <c r="G98" s="77">
        <v>0</v>
      </c>
      <c r="H98" s="78" t="e">
        <f t="shared" si="11"/>
        <v>#DIV/0!</v>
      </c>
      <c r="I98" s="113"/>
      <c r="J98" s="160" t="e">
        <f t="shared" si="15"/>
        <v>#DIV/0!</v>
      </c>
      <c r="K98" s="73"/>
    </row>
    <row r="99" spans="2:11" s="3" customFormat="1" ht="33.75" customHeight="1">
      <c r="B99" s="161" t="s">
        <v>202</v>
      </c>
      <c r="C99" s="145" t="s">
        <v>203</v>
      </c>
      <c r="D99" s="76">
        <f>D100</f>
        <v>700</v>
      </c>
      <c r="E99" s="76">
        <f>E100</f>
        <v>500</v>
      </c>
      <c r="F99" s="76">
        <f>F100</f>
        <v>300</v>
      </c>
      <c r="G99" s="76">
        <f>G100</f>
        <v>0</v>
      </c>
      <c r="H99" s="78">
        <f t="shared" si="11"/>
        <v>0</v>
      </c>
      <c r="I99" s="75">
        <f aca="true" t="shared" si="16" ref="I99:I109">G99/D99*100</f>
        <v>0</v>
      </c>
      <c r="J99" s="66">
        <f t="shared" si="15"/>
        <v>0</v>
      </c>
      <c r="K99" s="73"/>
    </row>
    <row r="100" spans="2:11" s="3" customFormat="1" ht="34.5">
      <c r="B100" s="162" t="s">
        <v>419</v>
      </c>
      <c r="C100" s="101" t="s">
        <v>26</v>
      </c>
      <c r="D100" s="76">
        <v>700</v>
      </c>
      <c r="E100" s="76">
        <v>500</v>
      </c>
      <c r="F100" s="76">
        <v>300</v>
      </c>
      <c r="G100" s="76"/>
      <c r="H100" s="78">
        <f t="shared" si="11"/>
        <v>0</v>
      </c>
      <c r="I100" s="75">
        <f t="shared" si="16"/>
        <v>0</v>
      </c>
      <c r="J100" s="66">
        <f t="shared" si="15"/>
        <v>0</v>
      </c>
      <c r="K100" s="73"/>
    </row>
    <row r="101" spans="2:11" s="3" customFormat="1" ht="24" customHeight="1">
      <c r="B101" s="56" t="s">
        <v>328</v>
      </c>
      <c r="C101" s="145" t="s">
        <v>106</v>
      </c>
      <c r="D101" s="76">
        <f>D103+D105+D107</f>
        <v>948.7</v>
      </c>
      <c r="E101" s="76">
        <f>E103+E105+E107</f>
        <v>2750</v>
      </c>
      <c r="F101" s="76">
        <f>SUM(F103:F107)</f>
        <v>881.7</v>
      </c>
      <c r="G101" s="76">
        <f>SUM(G103:G107)</f>
        <v>1694.5</v>
      </c>
      <c r="H101" s="78">
        <f t="shared" si="11"/>
        <v>192.18555064080752</v>
      </c>
      <c r="I101" s="75">
        <f t="shared" si="16"/>
        <v>178.6128386212712</v>
      </c>
      <c r="J101" s="66">
        <f t="shared" si="15"/>
        <v>61.61818181818182</v>
      </c>
      <c r="K101" s="73"/>
    </row>
    <row r="102" spans="2:11" s="3" customFormat="1" ht="24" customHeight="1">
      <c r="B102" s="56"/>
      <c r="C102" s="145"/>
      <c r="D102" s="76"/>
      <c r="E102" s="76"/>
      <c r="F102" s="76"/>
      <c r="G102" s="76"/>
      <c r="H102" s="78"/>
      <c r="I102" s="75"/>
      <c r="J102" s="66"/>
      <c r="K102" s="73"/>
    </row>
    <row r="103" spans="2:11" s="3" customFormat="1" ht="29.25" customHeight="1">
      <c r="B103" s="56" t="s">
        <v>418</v>
      </c>
      <c r="C103" s="101" t="s">
        <v>289</v>
      </c>
      <c r="D103" s="77">
        <v>198</v>
      </c>
      <c r="E103" s="77">
        <v>1047</v>
      </c>
      <c r="F103" s="77">
        <v>131</v>
      </c>
      <c r="G103" s="76">
        <v>193.3</v>
      </c>
      <c r="H103" s="78">
        <f t="shared" si="11"/>
        <v>147.55725190839695</v>
      </c>
      <c r="I103" s="75">
        <f>G103/D103*100</f>
        <v>97.62626262626263</v>
      </c>
      <c r="J103" s="66">
        <f t="shared" si="15"/>
        <v>18.462273161413563</v>
      </c>
      <c r="K103" s="73"/>
    </row>
    <row r="104" spans="2:11" s="3" customFormat="1" ht="41.25" customHeight="1" hidden="1" thickBot="1">
      <c r="B104" s="56" t="s">
        <v>243</v>
      </c>
      <c r="C104" s="101" t="s">
        <v>93</v>
      </c>
      <c r="D104" s="77"/>
      <c r="E104" s="77">
        <v>0</v>
      </c>
      <c r="F104" s="77"/>
      <c r="G104" s="76"/>
      <c r="H104" s="78" t="e">
        <f t="shared" si="11"/>
        <v>#DIV/0!</v>
      </c>
      <c r="I104" s="75" t="e">
        <f>G104/D104*100</f>
        <v>#DIV/0!</v>
      </c>
      <c r="J104" s="66" t="e">
        <f t="shared" si="15"/>
        <v>#DIV/0!</v>
      </c>
      <c r="K104" s="73"/>
    </row>
    <row r="105" spans="2:11" s="3" customFormat="1" ht="41.25" customHeight="1">
      <c r="B105" s="56" t="s">
        <v>554</v>
      </c>
      <c r="C105" s="101" t="s">
        <v>329</v>
      </c>
      <c r="D105" s="77">
        <v>750.7</v>
      </c>
      <c r="E105" s="77">
        <v>1703</v>
      </c>
      <c r="F105" s="77">
        <v>750.7</v>
      </c>
      <c r="G105" s="76">
        <v>1501.2</v>
      </c>
      <c r="H105" s="78"/>
      <c r="I105" s="75"/>
      <c r="J105" s="66">
        <f t="shared" si="15"/>
        <v>88.15032295948326</v>
      </c>
      <c r="K105" s="73"/>
    </row>
    <row r="106" spans="2:11" s="3" customFormat="1" ht="41.25" customHeight="1" hidden="1" thickBot="1">
      <c r="B106" s="56"/>
      <c r="C106" s="101"/>
      <c r="D106" s="77"/>
      <c r="E106" s="77"/>
      <c r="F106" s="77"/>
      <c r="G106" s="76"/>
      <c r="H106" s="78" t="e">
        <f t="shared" si="11"/>
        <v>#DIV/0!</v>
      </c>
      <c r="I106" s="75" t="e">
        <f>G106/D106*100</f>
        <v>#DIV/0!</v>
      </c>
      <c r="J106" s="66" t="e">
        <f t="shared" si="15"/>
        <v>#DIV/0!</v>
      </c>
      <c r="K106" s="73"/>
    </row>
    <row r="107" spans="2:11" s="3" customFormat="1" ht="41.25" customHeight="1">
      <c r="B107" s="56" t="s">
        <v>420</v>
      </c>
      <c r="C107" s="101" t="s">
        <v>330</v>
      </c>
      <c r="D107" s="77"/>
      <c r="E107" s="77">
        <v>0</v>
      </c>
      <c r="F107" s="77"/>
      <c r="G107" s="76"/>
      <c r="H107" s="78"/>
      <c r="I107" s="75"/>
      <c r="J107" s="66"/>
      <c r="K107" s="73"/>
    </row>
    <row r="108" spans="2:11" s="3" customFormat="1" ht="15.75" hidden="1">
      <c r="B108" s="111" t="s">
        <v>245</v>
      </c>
      <c r="C108" s="148" t="s">
        <v>205</v>
      </c>
      <c r="D108" s="78">
        <f aca="true" t="shared" si="17" ref="D108:G109">SUM(D109)</f>
        <v>0</v>
      </c>
      <c r="E108" s="78">
        <f t="shared" si="17"/>
        <v>0</v>
      </c>
      <c r="F108" s="78"/>
      <c r="G108" s="78">
        <f t="shared" si="17"/>
        <v>0</v>
      </c>
      <c r="H108" s="78" t="e">
        <f t="shared" si="11"/>
        <v>#DIV/0!</v>
      </c>
      <c r="I108" s="75" t="e">
        <f t="shared" si="16"/>
        <v>#DIV/0!</v>
      </c>
      <c r="J108" s="66" t="e">
        <f>G108/E108*100</f>
        <v>#DIV/0!</v>
      </c>
      <c r="K108" s="73"/>
    </row>
    <row r="109" spans="2:11" s="3" customFormat="1" ht="24.75" hidden="1">
      <c r="B109" s="116" t="s">
        <v>206</v>
      </c>
      <c r="C109" s="163" t="s">
        <v>207</v>
      </c>
      <c r="D109" s="76">
        <f t="shared" si="17"/>
        <v>0</v>
      </c>
      <c r="E109" s="76">
        <f t="shared" si="17"/>
        <v>0</v>
      </c>
      <c r="F109" s="76"/>
      <c r="G109" s="76">
        <f t="shared" si="17"/>
        <v>0</v>
      </c>
      <c r="H109" s="78" t="e">
        <f t="shared" si="11"/>
        <v>#DIV/0!</v>
      </c>
      <c r="I109" s="75" t="e">
        <f t="shared" si="16"/>
        <v>#DIV/0!</v>
      </c>
      <c r="J109" s="66" t="e">
        <f>G109/E109*100</f>
        <v>#DIV/0!</v>
      </c>
      <c r="K109" s="73"/>
    </row>
    <row r="110" spans="2:11" s="3" customFormat="1" ht="24.75" hidden="1">
      <c r="B110" s="56" t="s">
        <v>28</v>
      </c>
      <c r="C110" s="100" t="s">
        <v>246</v>
      </c>
      <c r="D110" s="77">
        <v>0</v>
      </c>
      <c r="E110" s="77">
        <v>0</v>
      </c>
      <c r="F110" s="77"/>
      <c r="G110" s="76">
        <v>0</v>
      </c>
      <c r="H110" s="78" t="e">
        <f t="shared" si="11"/>
        <v>#DIV/0!</v>
      </c>
      <c r="I110" s="75" t="e">
        <f>G110/D110*100</f>
        <v>#DIV/0!</v>
      </c>
      <c r="J110" s="66" t="e">
        <f>G110/E110*100</f>
        <v>#DIV/0!</v>
      </c>
      <c r="K110" s="73"/>
    </row>
    <row r="111" spans="2:11" s="3" customFormat="1" ht="15.75">
      <c r="B111" s="111" t="s">
        <v>208</v>
      </c>
      <c r="C111" s="148" t="s">
        <v>209</v>
      </c>
      <c r="D111" s="78">
        <f>D112+D116+D123+D124+D125+D129++D130++D134</f>
        <v>2915</v>
      </c>
      <c r="E111" s="78">
        <f>E112+E113+E114+E117+E119+E121+E123+E124+E125+E129+E130+E134+E118+E120+E115+E126</f>
        <v>2029.4</v>
      </c>
      <c r="F111" s="78">
        <f>F112+F116+F117+F118+F121+F123+F124+F125+F126+F128+F129+F130+F134</f>
        <v>1294.3</v>
      </c>
      <c r="G111" s="78">
        <f>G112+G116+G117+G118+G121+G123+G124+G125+G126+G128+G129+G130+G134</f>
        <v>1773.3000000000002</v>
      </c>
      <c r="H111" s="78">
        <f t="shared" si="11"/>
        <v>137.00842154060112</v>
      </c>
      <c r="I111" s="113">
        <f>G111/D111*100</f>
        <v>60.83361921097771</v>
      </c>
      <c r="J111" s="160">
        <f>G111/E111*100</f>
        <v>87.38050655366119</v>
      </c>
      <c r="K111" s="73"/>
    </row>
    <row r="112" spans="2:11" s="3" customFormat="1" ht="35.25" customHeight="1">
      <c r="B112" s="164" t="s">
        <v>267</v>
      </c>
      <c r="C112" s="150" t="s">
        <v>266</v>
      </c>
      <c r="D112" s="77">
        <v>8</v>
      </c>
      <c r="E112" s="77">
        <v>5</v>
      </c>
      <c r="F112" s="77">
        <v>2.6</v>
      </c>
      <c r="G112" s="77">
        <v>1.5</v>
      </c>
      <c r="H112" s="78">
        <f t="shared" si="11"/>
        <v>57.692307692307686</v>
      </c>
      <c r="I112" s="75">
        <f>G112/D112*100</f>
        <v>18.75</v>
      </c>
      <c r="J112" s="66">
        <f>G112/E112*100</f>
        <v>30</v>
      </c>
      <c r="K112" s="73"/>
    </row>
    <row r="113" spans="2:11" s="3" customFormat="1" ht="42" customHeight="1" hidden="1" thickBot="1">
      <c r="B113" s="164" t="s">
        <v>268</v>
      </c>
      <c r="C113" s="150" t="s">
        <v>275</v>
      </c>
      <c r="D113" s="77"/>
      <c r="E113" s="77">
        <v>0</v>
      </c>
      <c r="F113" s="77"/>
      <c r="G113" s="77">
        <v>0</v>
      </c>
      <c r="H113" s="78" t="e">
        <f t="shared" si="11"/>
        <v>#DIV/0!</v>
      </c>
      <c r="I113" s="75"/>
      <c r="J113" s="66"/>
      <c r="K113" s="73"/>
    </row>
    <row r="114" spans="2:11" s="3" customFormat="1" ht="52.5" customHeight="1" hidden="1" thickBot="1">
      <c r="B114" s="164" t="s">
        <v>269</v>
      </c>
      <c r="C114" s="150" t="s">
        <v>276</v>
      </c>
      <c r="D114" s="77"/>
      <c r="E114" s="77">
        <v>0</v>
      </c>
      <c r="F114" s="77"/>
      <c r="G114" s="77">
        <v>0</v>
      </c>
      <c r="H114" s="78" t="e">
        <f t="shared" si="11"/>
        <v>#DIV/0!</v>
      </c>
      <c r="I114" s="75"/>
      <c r="J114" s="66"/>
      <c r="K114" s="73"/>
    </row>
    <row r="115" spans="2:11" s="3" customFormat="1" ht="52.5" customHeight="1" hidden="1" thickBot="1">
      <c r="B115" s="164" t="s">
        <v>349</v>
      </c>
      <c r="C115" s="150" t="s">
        <v>276</v>
      </c>
      <c r="D115" s="77"/>
      <c r="E115" s="77">
        <v>0</v>
      </c>
      <c r="F115" s="77"/>
      <c r="G115" s="77">
        <v>0</v>
      </c>
      <c r="H115" s="78" t="e">
        <f t="shared" si="11"/>
        <v>#DIV/0!</v>
      </c>
      <c r="I115" s="75"/>
      <c r="J115" s="66"/>
      <c r="K115" s="73"/>
    </row>
    <row r="116" spans="2:11" s="3" customFormat="1" ht="52.5" customHeight="1">
      <c r="B116" s="164" t="s">
        <v>394</v>
      </c>
      <c r="C116" s="165" t="s">
        <v>395</v>
      </c>
      <c r="D116" s="77">
        <v>4</v>
      </c>
      <c r="E116" s="77"/>
      <c r="F116" s="77">
        <v>2</v>
      </c>
      <c r="G116" s="77"/>
      <c r="H116" s="78"/>
      <c r="I116" s="75"/>
      <c r="J116" s="66"/>
      <c r="K116" s="73"/>
    </row>
    <row r="117" spans="2:11" s="3" customFormat="1" ht="45" customHeight="1">
      <c r="B117" s="116" t="s">
        <v>482</v>
      </c>
      <c r="C117" s="150" t="s">
        <v>29</v>
      </c>
      <c r="D117" s="77"/>
      <c r="E117" s="77">
        <v>5</v>
      </c>
      <c r="F117" s="77"/>
      <c r="G117" s="77"/>
      <c r="H117" s="78" t="e">
        <f t="shared" si="11"/>
        <v>#DIV/0!</v>
      </c>
      <c r="I117" s="75"/>
      <c r="J117" s="66">
        <f aca="true" t="shared" si="18" ref="J117:J125">G117/E117*100</f>
        <v>0</v>
      </c>
      <c r="K117" s="73"/>
    </row>
    <row r="118" spans="2:11" s="3" customFormat="1" ht="35.25" customHeight="1">
      <c r="B118" s="116" t="s">
        <v>421</v>
      </c>
      <c r="C118" s="150" t="s">
        <v>21</v>
      </c>
      <c r="D118" s="77"/>
      <c r="E118" s="77">
        <v>0</v>
      </c>
      <c r="F118" s="77"/>
      <c r="G118" s="77"/>
      <c r="H118" s="78"/>
      <c r="I118" s="75"/>
      <c r="J118" s="66"/>
      <c r="K118" s="73"/>
    </row>
    <row r="119" spans="2:11" s="3" customFormat="1" ht="36.75" customHeight="1" hidden="1" thickBot="1">
      <c r="B119" s="164" t="s">
        <v>12</v>
      </c>
      <c r="C119" s="150" t="s">
        <v>30</v>
      </c>
      <c r="D119" s="77">
        <v>0</v>
      </c>
      <c r="E119" s="77">
        <v>0</v>
      </c>
      <c r="F119" s="77"/>
      <c r="G119" s="77"/>
      <c r="H119" s="78"/>
      <c r="I119" s="75" t="e">
        <f aca="true" t="shared" si="19" ref="I119:I125">G119/D119*100</f>
        <v>#DIV/0!</v>
      </c>
      <c r="J119" s="66" t="e">
        <f t="shared" si="18"/>
        <v>#DIV/0!</v>
      </c>
      <c r="K119" s="73"/>
    </row>
    <row r="120" spans="2:11" s="3" customFormat="1" ht="36.75" customHeight="1" hidden="1" thickBot="1">
      <c r="B120" s="164" t="s">
        <v>306</v>
      </c>
      <c r="C120" s="150" t="s">
        <v>30</v>
      </c>
      <c r="D120" s="77">
        <v>0</v>
      </c>
      <c r="E120" s="77">
        <v>0</v>
      </c>
      <c r="F120" s="77"/>
      <c r="G120" s="77"/>
      <c r="H120" s="78"/>
      <c r="I120" s="75" t="e">
        <f t="shared" si="19"/>
        <v>#DIV/0!</v>
      </c>
      <c r="J120" s="66" t="e">
        <f t="shared" si="18"/>
        <v>#DIV/0!</v>
      </c>
      <c r="K120" s="73"/>
    </row>
    <row r="121" spans="2:11" s="3" customFormat="1" ht="36.75" customHeight="1">
      <c r="B121" s="164" t="s">
        <v>376</v>
      </c>
      <c r="C121" s="150" t="s">
        <v>248</v>
      </c>
      <c r="D121" s="77"/>
      <c r="E121" s="77">
        <v>900</v>
      </c>
      <c r="F121" s="77"/>
      <c r="G121" s="77"/>
      <c r="H121" s="78"/>
      <c r="I121" s="75"/>
      <c r="J121" s="66">
        <f t="shared" si="18"/>
        <v>0</v>
      </c>
      <c r="K121" s="73"/>
    </row>
    <row r="122" spans="2:11" s="3" customFormat="1" ht="36.75" customHeight="1">
      <c r="B122" s="164" t="s">
        <v>570</v>
      </c>
      <c r="C122" s="150" t="s">
        <v>248</v>
      </c>
      <c r="D122" s="77"/>
      <c r="E122" s="77"/>
      <c r="F122" s="77"/>
      <c r="G122" s="77"/>
      <c r="H122" s="78"/>
      <c r="I122" s="75"/>
      <c r="J122" s="66"/>
      <c r="K122" s="73"/>
    </row>
    <row r="123" spans="2:11" s="3" customFormat="1" ht="36.75" customHeight="1">
      <c r="B123" s="164" t="s">
        <v>473</v>
      </c>
      <c r="C123" s="150" t="s">
        <v>248</v>
      </c>
      <c r="D123" s="77">
        <v>600</v>
      </c>
      <c r="E123" s="77">
        <v>0</v>
      </c>
      <c r="F123" s="77">
        <v>600</v>
      </c>
      <c r="G123" s="77">
        <v>600</v>
      </c>
      <c r="H123" s="78"/>
      <c r="I123" s="75"/>
      <c r="J123" s="66"/>
      <c r="K123" s="73"/>
    </row>
    <row r="124" spans="2:11" s="3" customFormat="1" ht="36.75" customHeight="1">
      <c r="B124" s="164" t="s">
        <v>350</v>
      </c>
      <c r="C124" s="150" t="s">
        <v>277</v>
      </c>
      <c r="D124" s="77">
        <v>6</v>
      </c>
      <c r="E124" s="77">
        <v>4.4</v>
      </c>
      <c r="F124" s="77"/>
      <c r="G124" s="77"/>
      <c r="H124" s="78"/>
      <c r="I124" s="75"/>
      <c r="J124" s="66">
        <f t="shared" si="18"/>
        <v>0</v>
      </c>
      <c r="K124" s="73"/>
    </row>
    <row r="125" spans="2:11" s="3" customFormat="1" ht="43.5" customHeight="1">
      <c r="B125" s="164" t="s">
        <v>340</v>
      </c>
      <c r="C125" s="150" t="s">
        <v>385</v>
      </c>
      <c r="D125" s="77">
        <v>370</v>
      </c>
      <c r="E125" s="77">
        <v>142</v>
      </c>
      <c r="F125" s="77">
        <v>205.4</v>
      </c>
      <c r="G125" s="77">
        <v>36.6</v>
      </c>
      <c r="H125" s="78"/>
      <c r="I125" s="75">
        <f t="shared" si="19"/>
        <v>9.891891891891893</v>
      </c>
      <c r="J125" s="66">
        <f t="shared" si="18"/>
        <v>25.774647887323944</v>
      </c>
      <c r="K125" s="73"/>
    </row>
    <row r="126" spans="2:11" s="3" customFormat="1" ht="39.75" customHeight="1">
      <c r="B126" s="166" t="s">
        <v>422</v>
      </c>
      <c r="C126" s="121" t="s">
        <v>351</v>
      </c>
      <c r="D126" s="77"/>
      <c r="E126" s="77">
        <v>0</v>
      </c>
      <c r="F126" s="77"/>
      <c r="G126" s="77"/>
      <c r="H126" s="78" t="e">
        <f t="shared" si="11"/>
        <v>#DIV/0!</v>
      </c>
      <c r="I126" s="75"/>
      <c r="J126" s="66"/>
      <c r="K126" s="73"/>
    </row>
    <row r="127" spans="2:11" s="3" customFormat="1" ht="39.75" customHeight="1">
      <c r="B127" s="166" t="s">
        <v>12</v>
      </c>
      <c r="C127" s="121" t="s">
        <v>351</v>
      </c>
      <c r="D127" s="77"/>
      <c r="E127" s="77"/>
      <c r="F127" s="77"/>
      <c r="G127" s="77"/>
      <c r="H127" s="78"/>
      <c r="I127" s="75"/>
      <c r="J127" s="66"/>
      <c r="K127" s="73"/>
    </row>
    <row r="128" spans="2:11" s="3" customFormat="1" ht="39.75" customHeight="1">
      <c r="B128" s="166" t="s">
        <v>471</v>
      </c>
      <c r="C128" s="150" t="s">
        <v>248</v>
      </c>
      <c r="D128" s="77"/>
      <c r="E128" s="77"/>
      <c r="F128" s="77"/>
      <c r="G128" s="77"/>
      <c r="H128" s="78" t="e">
        <f t="shared" si="11"/>
        <v>#DIV/0!</v>
      </c>
      <c r="I128" s="75"/>
      <c r="J128" s="66"/>
      <c r="K128" s="73"/>
    </row>
    <row r="129" spans="2:11" s="3" customFormat="1" ht="43.5" customHeight="1">
      <c r="B129" s="164" t="s">
        <v>112</v>
      </c>
      <c r="C129" s="150" t="s">
        <v>31</v>
      </c>
      <c r="D129" s="77">
        <v>180</v>
      </c>
      <c r="E129" s="77">
        <v>137</v>
      </c>
      <c r="F129" s="77">
        <v>90</v>
      </c>
      <c r="G129" s="77">
        <v>32</v>
      </c>
      <c r="H129" s="78">
        <f t="shared" si="11"/>
        <v>35.55555555555556</v>
      </c>
      <c r="I129" s="75">
        <f>G129/D129*100</f>
        <v>17.77777777777778</v>
      </c>
      <c r="J129" s="66">
        <f>G129/E129*100</f>
        <v>23.357664233576642</v>
      </c>
      <c r="K129" s="73"/>
    </row>
    <row r="130" spans="2:11" s="3" customFormat="1" ht="33" customHeight="1">
      <c r="B130" s="116" t="s">
        <v>423</v>
      </c>
      <c r="C130" s="150" t="s">
        <v>15</v>
      </c>
      <c r="D130" s="77">
        <v>260</v>
      </c>
      <c r="E130" s="77">
        <v>121</v>
      </c>
      <c r="F130" s="77">
        <v>155</v>
      </c>
      <c r="G130" s="77">
        <v>147.5</v>
      </c>
      <c r="H130" s="78">
        <f t="shared" si="11"/>
        <v>95.16129032258065</v>
      </c>
      <c r="I130" s="75">
        <f>G130/D130*100</f>
        <v>56.730769230769226</v>
      </c>
      <c r="J130" s="66">
        <f>G130/E130*100</f>
        <v>121.900826446281</v>
      </c>
      <c r="K130" s="73"/>
    </row>
    <row r="131" spans="2:11" s="3" customFormat="1" ht="15.75" hidden="1">
      <c r="B131" s="56"/>
      <c r="C131" s="101"/>
      <c r="D131" s="77"/>
      <c r="E131" s="77">
        <v>0</v>
      </c>
      <c r="F131" s="77"/>
      <c r="G131" s="77">
        <v>0</v>
      </c>
      <c r="H131" s="78" t="e">
        <f t="shared" si="11"/>
        <v>#DIV/0!</v>
      </c>
      <c r="I131" s="75" t="e">
        <f>G131/D131*100</f>
        <v>#DIV/0!</v>
      </c>
      <c r="J131" s="66" t="e">
        <f>G131/E131*100</f>
        <v>#DIV/0!</v>
      </c>
      <c r="K131" s="73"/>
    </row>
    <row r="132" spans="2:11" s="3" customFormat="1" ht="25.5" hidden="1">
      <c r="B132" s="167" t="s">
        <v>40</v>
      </c>
      <c r="C132" s="128" t="s">
        <v>21</v>
      </c>
      <c r="D132" s="77"/>
      <c r="E132" s="77"/>
      <c r="F132" s="77"/>
      <c r="G132" s="77"/>
      <c r="H132" s="78" t="e">
        <f t="shared" si="11"/>
        <v>#DIV/0!</v>
      </c>
      <c r="I132" s="75"/>
      <c r="J132" s="66"/>
      <c r="K132" s="73"/>
    </row>
    <row r="133" spans="2:11" s="3" customFormat="1" ht="15.75" hidden="1">
      <c r="B133" s="56"/>
      <c r="C133" s="150"/>
      <c r="D133" s="77"/>
      <c r="E133" s="77"/>
      <c r="F133" s="77"/>
      <c r="G133" s="77"/>
      <c r="H133" s="78" t="e">
        <f t="shared" si="11"/>
        <v>#DIV/0!</v>
      </c>
      <c r="I133" s="75" t="e">
        <f>G133/D133*100</f>
        <v>#DIV/0!</v>
      </c>
      <c r="J133" s="66" t="e">
        <f aca="true" t="shared" si="20" ref="J133:J138">G133/E133*100</f>
        <v>#DIV/0!</v>
      </c>
      <c r="K133" s="73"/>
    </row>
    <row r="134" spans="2:11" s="3" customFormat="1" ht="25.5">
      <c r="B134" s="243" t="s">
        <v>13</v>
      </c>
      <c r="C134" s="128" t="s">
        <v>32</v>
      </c>
      <c r="D134" s="78">
        <f>D135++D139++D141++D143++D144++D150</f>
        <v>1487</v>
      </c>
      <c r="E134" s="77">
        <f>E135+E136+E137+E141+E142+E143+E144+E145+E146+E147+E138+E139+E148</f>
        <v>715</v>
      </c>
      <c r="F134" s="77">
        <f>F135+F136+F137+F141+F142+F143+F144+F145+F146+F147+F138+F139+F148+F151</f>
        <v>239.3</v>
      </c>
      <c r="G134" s="78">
        <f>G135+G136+G137+G138+G139+G140+G141+G142+G143+G144+G147+G148+G149+G150+G151</f>
        <v>955.7</v>
      </c>
      <c r="H134" s="78">
        <f t="shared" si="11"/>
        <v>399.37317175094023</v>
      </c>
      <c r="I134" s="75"/>
      <c r="J134" s="66">
        <f t="shared" si="20"/>
        <v>133.66433566433565</v>
      </c>
      <c r="K134" s="73"/>
    </row>
    <row r="135" spans="2:11" s="3" customFormat="1" ht="34.5" customHeight="1">
      <c r="B135" s="98" t="s">
        <v>424</v>
      </c>
      <c r="C135" s="124" t="s">
        <v>311</v>
      </c>
      <c r="D135" s="77">
        <v>95</v>
      </c>
      <c r="E135" s="77">
        <v>45</v>
      </c>
      <c r="F135" s="77">
        <v>44</v>
      </c>
      <c r="G135" s="168">
        <v>23.4</v>
      </c>
      <c r="H135" s="78">
        <f t="shared" si="11"/>
        <v>53.18181818181817</v>
      </c>
      <c r="I135" s="75">
        <f>G135/D135*100</f>
        <v>24.631578947368418</v>
      </c>
      <c r="J135" s="66">
        <f t="shared" si="20"/>
        <v>52</v>
      </c>
      <c r="K135" s="107"/>
    </row>
    <row r="136" spans="2:11" s="3" customFormat="1" ht="34.5" customHeight="1">
      <c r="B136" s="98" t="s">
        <v>312</v>
      </c>
      <c r="C136" s="124" t="s">
        <v>313</v>
      </c>
      <c r="D136" s="77"/>
      <c r="E136" s="77">
        <v>12</v>
      </c>
      <c r="F136" s="77"/>
      <c r="G136" s="168"/>
      <c r="H136" s="78"/>
      <c r="I136" s="75"/>
      <c r="J136" s="66">
        <f t="shared" si="20"/>
        <v>0</v>
      </c>
      <c r="K136" s="107"/>
    </row>
    <row r="137" spans="2:11" s="3" customFormat="1" ht="33.75">
      <c r="B137" s="98" t="s">
        <v>14</v>
      </c>
      <c r="C137" s="124" t="s">
        <v>34</v>
      </c>
      <c r="D137" s="77"/>
      <c r="E137" s="77">
        <v>12</v>
      </c>
      <c r="F137" s="77"/>
      <c r="G137" s="77"/>
      <c r="H137" s="78"/>
      <c r="I137" s="75"/>
      <c r="J137" s="66">
        <f t="shared" si="20"/>
        <v>0</v>
      </c>
      <c r="K137" s="73"/>
    </row>
    <row r="138" spans="2:11" s="3" customFormat="1" ht="42" customHeight="1">
      <c r="B138" s="98" t="s">
        <v>307</v>
      </c>
      <c r="C138" s="124" t="s">
        <v>308</v>
      </c>
      <c r="D138" s="77"/>
      <c r="E138" s="77">
        <v>4</v>
      </c>
      <c r="F138" s="77"/>
      <c r="G138" s="77"/>
      <c r="H138" s="78"/>
      <c r="I138" s="135"/>
      <c r="J138" s="122">
        <f t="shared" si="20"/>
        <v>0</v>
      </c>
      <c r="K138" s="73"/>
    </row>
    <row r="139" spans="2:11" s="3" customFormat="1" ht="35.25" customHeight="1">
      <c r="B139" s="98" t="s">
        <v>309</v>
      </c>
      <c r="C139" s="124" t="s">
        <v>310</v>
      </c>
      <c r="D139" s="77">
        <v>17</v>
      </c>
      <c r="E139" s="77">
        <v>16</v>
      </c>
      <c r="F139" s="77">
        <v>7.8</v>
      </c>
      <c r="G139" s="77"/>
      <c r="H139" s="78">
        <f t="shared" si="11"/>
        <v>0</v>
      </c>
      <c r="I139" s="135">
        <v>0</v>
      </c>
      <c r="J139" s="122">
        <v>0</v>
      </c>
      <c r="K139" s="73"/>
    </row>
    <row r="140" spans="2:11" s="3" customFormat="1" ht="35.25" customHeight="1">
      <c r="B140" s="98" t="s">
        <v>564</v>
      </c>
      <c r="C140" s="124" t="s">
        <v>565</v>
      </c>
      <c r="D140" s="77"/>
      <c r="E140" s="77"/>
      <c r="F140" s="77"/>
      <c r="G140" s="77">
        <v>33</v>
      </c>
      <c r="H140" s="78"/>
      <c r="I140" s="135"/>
      <c r="J140" s="122"/>
      <c r="K140" s="73"/>
    </row>
    <row r="141" spans="2:11" s="3" customFormat="1" ht="22.5">
      <c r="B141" s="98" t="s">
        <v>19</v>
      </c>
      <c r="C141" s="124" t="s">
        <v>36</v>
      </c>
      <c r="D141" s="77">
        <v>1</v>
      </c>
      <c r="E141" s="77">
        <v>3</v>
      </c>
      <c r="F141" s="77">
        <v>0.5</v>
      </c>
      <c r="G141" s="77">
        <v>0.5</v>
      </c>
      <c r="H141" s="78"/>
      <c r="I141" s="135">
        <f aca="true" t="shared" si="21" ref="I141:I146">G141/D141*100</f>
        <v>50</v>
      </c>
      <c r="J141" s="122">
        <f aca="true" t="shared" si="22" ref="J141:J147">G141/E141*100</f>
        <v>16.666666666666664</v>
      </c>
      <c r="K141" s="73"/>
    </row>
    <row r="142" spans="2:11" s="3" customFormat="1" ht="33.75">
      <c r="B142" s="98" t="s">
        <v>99</v>
      </c>
      <c r="C142" s="124" t="s">
        <v>255</v>
      </c>
      <c r="D142" s="77"/>
      <c r="E142" s="77">
        <v>12</v>
      </c>
      <c r="F142" s="77"/>
      <c r="G142" s="77">
        <v>12.8</v>
      </c>
      <c r="H142" s="78"/>
      <c r="I142" s="135"/>
      <c r="J142" s="122">
        <f t="shared" si="22"/>
        <v>106.66666666666667</v>
      </c>
      <c r="K142" s="73"/>
    </row>
    <row r="143" spans="2:11" s="3" customFormat="1" ht="30" customHeight="1">
      <c r="B143" s="98" t="s">
        <v>16</v>
      </c>
      <c r="C143" s="124" t="s">
        <v>35</v>
      </c>
      <c r="D143" s="77">
        <v>240</v>
      </c>
      <c r="E143" s="77">
        <v>240</v>
      </c>
      <c r="F143" s="77">
        <v>120</v>
      </c>
      <c r="G143" s="77">
        <v>186.4</v>
      </c>
      <c r="H143" s="78">
        <f t="shared" si="11"/>
        <v>155.33333333333334</v>
      </c>
      <c r="I143" s="75">
        <f t="shared" si="21"/>
        <v>77.66666666666667</v>
      </c>
      <c r="J143" s="66">
        <f t="shared" si="22"/>
        <v>77.66666666666667</v>
      </c>
      <c r="K143" s="73"/>
    </row>
    <row r="144" spans="2:11" s="3" customFormat="1" ht="37.5" customHeight="1">
      <c r="B144" s="98" t="s">
        <v>97</v>
      </c>
      <c r="C144" s="124" t="s">
        <v>39</v>
      </c>
      <c r="D144" s="77">
        <v>134</v>
      </c>
      <c r="E144" s="77">
        <v>101</v>
      </c>
      <c r="F144" s="77">
        <v>67</v>
      </c>
      <c r="G144" s="77">
        <v>26.5</v>
      </c>
      <c r="H144" s="78">
        <f aca="true" t="shared" si="23" ref="H144:H208">G144/F144*100</f>
        <v>39.55223880597015</v>
      </c>
      <c r="I144" s="75">
        <f t="shared" si="21"/>
        <v>19.776119402985074</v>
      </c>
      <c r="J144" s="66">
        <f t="shared" si="22"/>
        <v>26.237623762376238</v>
      </c>
      <c r="K144" s="73"/>
    </row>
    <row r="145" spans="2:11" s="3" customFormat="1" ht="23.25" hidden="1">
      <c r="B145" s="98" t="s">
        <v>18</v>
      </c>
      <c r="C145" s="101" t="s">
        <v>37</v>
      </c>
      <c r="D145" s="77"/>
      <c r="E145" s="77">
        <v>0</v>
      </c>
      <c r="F145" s="77"/>
      <c r="G145" s="77"/>
      <c r="H145" s="78" t="e">
        <f t="shared" si="23"/>
        <v>#DIV/0!</v>
      </c>
      <c r="I145" s="75" t="e">
        <f t="shared" si="21"/>
        <v>#DIV/0!</v>
      </c>
      <c r="J145" s="66" t="e">
        <f t="shared" si="22"/>
        <v>#DIV/0!</v>
      </c>
      <c r="K145" s="73"/>
    </row>
    <row r="146" spans="2:11" s="3" customFormat="1" ht="23.25" hidden="1">
      <c r="B146" s="98" t="s">
        <v>41</v>
      </c>
      <c r="C146" s="101" t="s">
        <v>33</v>
      </c>
      <c r="D146" s="77"/>
      <c r="E146" s="77">
        <v>0</v>
      </c>
      <c r="F146" s="77"/>
      <c r="G146" s="77"/>
      <c r="H146" s="78" t="e">
        <f t="shared" si="23"/>
        <v>#DIV/0!</v>
      </c>
      <c r="I146" s="75" t="e">
        <f t="shared" si="21"/>
        <v>#DIV/0!</v>
      </c>
      <c r="J146" s="66" t="e">
        <f t="shared" si="22"/>
        <v>#DIV/0!</v>
      </c>
      <c r="K146" s="73"/>
    </row>
    <row r="147" spans="2:11" s="3" customFormat="1" ht="33.75">
      <c r="B147" s="98" t="s">
        <v>17</v>
      </c>
      <c r="C147" s="124" t="s">
        <v>38</v>
      </c>
      <c r="D147" s="77"/>
      <c r="E147" s="77">
        <v>270</v>
      </c>
      <c r="F147" s="77"/>
      <c r="G147" s="76"/>
      <c r="H147" s="78"/>
      <c r="I147" s="75"/>
      <c r="J147" s="66">
        <f t="shared" si="22"/>
        <v>0</v>
      </c>
      <c r="K147" s="73"/>
    </row>
    <row r="148" spans="2:11" s="3" customFormat="1" ht="33.75">
      <c r="B148" s="98" t="s">
        <v>383</v>
      </c>
      <c r="C148" s="124" t="s">
        <v>384</v>
      </c>
      <c r="D148" s="77"/>
      <c r="E148" s="77">
        <v>0</v>
      </c>
      <c r="F148" s="77"/>
      <c r="G148" s="77"/>
      <c r="H148" s="78"/>
      <c r="I148" s="75"/>
      <c r="J148" s="66"/>
      <c r="K148" s="73"/>
    </row>
    <row r="149" spans="2:11" s="3" customFormat="1" ht="22.5">
      <c r="B149" s="98" t="s">
        <v>306</v>
      </c>
      <c r="C149" s="124" t="s">
        <v>555</v>
      </c>
      <c r="D149" s="77"/>
      <c r="E149" s="77"/>
      <c r="F149" s="77"/>
      <c r="G149" s="77">
        <v>18.1</v>
      </c>
      <c r="H149" s="78"/>
      <c r="I149" s="75"/>
      <c r="J149" s="66"/>
      <c r="K149" s="73"/>
    </row>
    <row r="150" spans="2:11" s="3" customFormat="1" ht="22.5">
      <c r="B150" s="98" t="s">
        <v>471</v>
      </c>
      <c r="C150" s="124" t="s">
        <v>556</v>
      </c>
      <c r="D150" s="77">
        <v>1000</v>
      </c>
      <c r="E150" s="77"/>
      <c r="F150" s="77">
        <v>500</v>
      </c>
      <c r="G150" s="77">
        <v>644</v>
      </c>
      <c r="H150" s="78"/>
      <c r="I150" s="75"/>
      <c r="J150" s="66"/>
      <c r="K150" s="73"/>
    </row>
    <row r="151" spans="2:11" s="3" customFormat="1" ht="33.75">
      <c r="B151" s="98" t="s">
        <v>472</v>
      </c>
      <c r="C151" s="124" t="s">
        <v>384</v>
      </c>
      <c r="D151" s="77"/>
      <c r="E151" s="77"/>
      <c r="F151" s="77"/>
      <c r="G151" s="77">
        <v>11</v>
      </c>
      <c r="H151" s="78"/>
      <c r="I151" s="75"/>
      <c r="J151" s="66"/>
      <c r="K151" s="73"/>
    </row>
    <row r="152" spans="2:11" s="3" customFormat="1" ht="15.75">
      <c r="B152" s="111" t="s">
        <v>211</v>
      </c>
      <c r="C152" s="156" t="s">
        <v>212</v>
      </c>
      <c r="D152" s="78">
        <f>SUM(D153+D156)</f>
        <v>1400</v>
      </c>
      <c r="E152" s="78">
        <f>SUM(E153+E156)</f>
        <v>3566</v>
      </c>
      <c r="F152" s="78">
        <f>SUM(F153+F156+F155)</f>
        <v>580</v>
      </c>
      <c r="G152" s="78">
        <f>SUM(G153+G156+G155)</f>
        <v>34260.3</v>
      </c>
      <c r="H152" s="78">
        <f t="shared" si="23"/>
        <v>5906.94827586207</v>
      </c>
      <c r="I152" s="113">
        <f>G152/D152*100</f>
        <v>2447.164285714286</v>
      </c>
      <c r="J152" s="160">
        <f>G152/E152*100</f>
        <v>960.7487380818845</v>
      </c>
      <c r="K152" s="73"/>
    </row>
    <row r="153" spans="2:11" s="3" customFormat="1" ht="19.5" customHeight="1">
      <c r="B153" s="116" t="s">
        <v>213</v>
      </c>
      <c r="C153" s="161" t="s">
        <v>154</v>
      </c>
      <c r="D153" s="76">
        <f>SUM(D154)</f>
        <v>0</v>
      </c>
      <c r="E153" s="76">
        <f>SUM(E154)</f>
        <v>0</v>
      </c>
      <c r="F153" s="76">
        <f>SUM(F154)</f>
        <v>0</v>
      </c>
      <c r="G153" s="76">
        <f>SUM(G154)</f>
        <v>33241.8</v>
      </c>
      <c r="H153" s="78"/>
      <c r="I153" s="75"/>
      <c r="J153" s="66"/>
      <c r="K153" s="73"/>
    </row>
    <row r="154" spans="2:11" s="3" customFormat="1" ht="30" customHeight="1">
      <c r="B154" s="56" t="s">
        <v>483</v>
      </c>
      <c r="C154" s="169" t="s">
        <v>247</v>
      </c>
      <c r="D154" s="77">
        <v>0</v>
      </c>
      <c r="E154" s="77">
        <v>0</v>
      </c>
      <c r="F154" s="77"/>
      <c r="G154" s="77">
        <v>33241.8</v>
      </c>
      <c r="H154" s="78"/>
      <c r="I154" s="75"/>
      <c r="J154" s="66"/>
      <c r="K154" s="73"/>
    </row>
    <row r="155" spans="2:11" s="3" customFormat="1" ht="30" customHeight="1" hidden="1" thickBot="1">
      <c r="B155" s="56"/>
      <c r="C155" s="100"/>
      <c r="D155" s="77"/>
      <c r="E155" s="77"/>
      <c r="F155" s="77"/>
      <c r="G155" s="77"/>
      <c r="H155" s="78" t="e">
        <f t="shared" si="23"/>
        <v>#DIV/0!</v>
      </c>
      <c r="I155" s="75"/>
      <c r="J155" s="66"/>
      <c r="K155" s="73"/>
    </row>
    <row r="156" spans="2:11" s="3" customFormat="1" ht="15" customHeight="1">
      <c r="B156" s="116" t="s">
        <v>214</v>
      </c>
      <c r="C156" s="170" t="s">
        <v>151</v>
      </c>
      <c r="D156" s="77">
        <f>SUM(D157)</f>
        <v>1400</v>
      </c>
      <c r="E156" s="77">
        <f>SUM(E157)</f>
        <v>3566</v>
      </c>
      <c r="F156" s="77">
        <f>SUM(F157)</f>
        <v>580</v>
      </c>
      <c r="G156" s="77">
        <f>SUM(G157)</f>
        <v>1018.5</v>
      </c>
      <c r="H156" s="78">
        <f t="shared" si="23"/>
        <v>175.60344827586206</v>
      </c>
      <c r="I156" s="113">
        <f>G156/D156*100</f>
        <v>72.75</v>
      </c>
      <c r="J156" s="160">
        <f>G156/E156*100</f>
        <v>28.5614133482894</v>
      </c>
      <c r="K156" s="73"/>
    </row>
    <row r="157" spans="2:11" s="3" customFormat="1" ht="15.75" customHeight="1">
      <c r="B157" s="56" t="s">
        <v>278</v>
      </c>
      <c r="C157" s="102" t="s">
        <v>24</v>
      </c>
      <c r="D157" s="77">
        <f>SUM(D158:D160)</f>
        <v>1400</v>
      </c>
      <c r="E157" s="77">
        <f>SUM(E158:E160)</f>
        <v>3566</v>
      </c>
      <c r="F157" s="77">
        <f>F158+F159+F160</f>
        <v>580</v>
      </c>
      <c r="G157" s="77">
        <f>G158+G159+G160</f>
        <v>1018.5</v>
      </c>
      <c r="H157" s="78">
        <f t="shared" si="23"/>
        <v>175.60344827586206</v>
      </c>
      <c r="I157" s="75">
        <f>G157/D157*100</f>
        <v>72.75</v>
      </c>
      <c r="J157" s="66">
        <f>G157/E157*100</f>
        <v>28.5614133482894</v>
      </c>
      <c r="K157" s="73"/>
    </row>
    <row r="158" spans="2:11" s="3" customFormat="1" ht="15.75" customHeight="1">
      <c r="B158" s="56" t="s">
        <v>425</v>
      </c>
      <c r="C158" s="102" t="s">
        <v>324</v>
      </c>
      <c r="D158" s="77">
        <v>1400</v>
      </c>
      <c r="E158" s="77">
        <v>1056</v>
      </c>
      <c r="F158" s="77">
        <v>580</v>
      </c>
      <c r="G158" s="77">
        <v>737.4</v>
      </c>
      <c r="H158" s="78">
        <f t="shared" si="23"/>
        <v>127.13793103448276</v>
      </c>
      <c r="I158" s="75">
        <f>G158/D158*100</f>
        <v>52.67142857142857</v>
      </c>
      <c r="J158" s="66">
        <f>G158/E158*100</f>
        <v>69.82954545454545</v>
      </c>
      <c r="K158" s="73"/>
    </row>
    <row r="159" spans="2:11" s="3" customFormat="1" ht="15.75" customHeight="1" hidden="1">
      <c r="B159" s="56" t="s">
        <v>280</v>
      </c>
      <c r="C159" s="102" t="s">
        <v>325</v>
      </c>
      <c r="D159" s="77"/>
      <c r="E159" s="77"/>
      <c r="F159" s="77"/>
      <c r="G159" s="77"/>
      <c r="H159" s="78" t="e">
        <f t="shared" si="23"/>
        <v>#DIV/0!</v>
      </c>
      <c r="I159" s="75"/>
      <c r="J159" s="66"/>
      <c r="K159" s="73"/>
    </row>
    <row r="160" spans="2:11" s="3" customFormat="1" ht="15.75" customHeight="1">
      <c r="B160" s="56" t="s">
        <v>426</v>
      </c>
      <c r="C160" s="102" t="s">
        <v>279</v>
      </c>
      <c r="D160" s="77"/>
      <c r="E160" s="77">
        <v>2510</v>
      </c>
      <c r="F160" s="77"/>
      <c r="G160" s="77">
        <v>281.1</v>
      </c>
      <c r="H160" s="78"/>
      <c r="I160" s="75"/>
      <c r="J160" s="66">
        <f>G160/E160*100</f>
        <v>11.199203187250998</v>
      </c>
      <c r="K160" s="73"/>
    </row>
    <row r="161" spans="2:11" s="3" customFormat="1" ht="21.75" customHeight="1">
      <c r="B161" s="108"/>
      <c r="C161" s="153" t="s">
        <v>152</v>
      </c>
      <c r="D161" s="78">
        <f>D11+D67</f>
        <v>668070.7</v>
      </c>
      <c r="E161" s="78" t="e">
        <f>E11+E67</f>
        <v>#REF!</v>
      </c>
      <c r="F161" s="78">
        <f>F11+F67</f>
        <v>344827.6</v>
      </c>
      <c r="G161" s="78">
        <f>G11+G67</f>
        <v>294045.30000000005</v>
      </c>
      <c r="H161" s="78">
        <f t="shared" si="23"/>
        <v>85.27313358907467</v>
      </c>
      <c r="I161" s="113">
        <f aca="true" t="shared" si="24" ref="I161:I168">G161/D161*100</f>
        <v>44.0140991065766</v>
      </c>
      <c r="J161" s="160" t="e">
        <f aca="true" t="shared" si="25" ref="J161:J168">G161/E161*100</f>
        <v>#REF!</v>
      </c>
      <c r="K161" s="73"/>
    </row>
    <row r="162" spans="2:11" s="3" customFormat="1" ht="24.75" customHeight="1">
      <c r="B162" s="111" t="s">
        <v>250</v>
      </c>
      <c r="C162" s="171" t="s">
        <v>251</v>
      </c>
      <c r="D162" s="78">
        <f>SUM(D163+D297+D315)</f>
        <v>1824594.8999999997</v>
      </c>
      <c r="E162" s="78" t="e">
        <f>SUM(E163+E297+E315)</f>
        <v>#REF!</v>
      </c>
      <c r="F162" s="78">
        <f>SUM(F163+F297+F315+F321+F322)</f>
        <v>905251.7</v>
      </c>
      <c r="G162" s="78">
        <f>SUM(G163+G297+G315+G321+G322)</f>
        <v>912939.2000000001</v>
      </c>
      <c r="H162" s="78">
        <f t="shared" si="23"/>
        <v>100.84921132984341</v>
      </c>
      <c r="I162" s="129">
        <f t="shared" si="24"/>
        <v>50.0351721908244</v>
      </c>
      <c r="J162" s="119" t="e">
        <f t="shared" si="25"/>
        <v>#REF!</v>
      </c>
      <c r="K162" s="73"/>
    </row>
    <row r="163" spans="2:11" s="3" customFormat="1" ht="31.5" customHeight="1">
      <c r="B163" s="111" t="s">
        <v>252</v>
      </c>
      <c r="C163" s="171" t="s">
        <v>224</v>
      </c>
      <c r="D163" s="78">
        <f>SUM(D164+D170+D233+D299)</f>
        <v>1586644.8999999997</v>
      </c>
      <c r="E163" s="78" t="e">
        <f>SUM(E164+E170+E233+E299)</f>
        <v>#REF!</v>
      </c>
      <c r="F163" s="78">
        <f>SUM(F164+F170+F233+F299)</f>
        <v>734477.7</v>
      </c>
      <c r="G163" s="78">
        <f>SUM(G164+G170+G233+G299)</f>
        <v>773291.3</v>
      </c>
      <c r="H163" s="78">
        <f t="shared" si="23"/>
        <v>105.2845171473552</v>
      </c>
      <c r="I163" s="129">
        <f t="shared" si="24"/>
        <v>48.73751524364401</v>
      </c>
      <c r="J163" s="119" t="e">
        <f t="shared" si="25"/>
        <v>#REF!</v>
      </c>
      <c r="K163" s="73"/>
    </row>
    <row r="164" spans="2:11" s="3" customFormat="1" ht="19.5" customHeight="1">
      <c r="B164" s="172" t="s">
        <v>216</v>
      </c>
      <c r="C164" s="173" t="s">
        <v>370</v>
      </c>
      <c r="D164" s="78">
        <f>D165+D166+D169</f>
        <v>466931.5</v>
      </c>
      <c r="E164" s="78">
        <f>SUM(E165:E168)</f>
        <v>440213.4</v>
      </c>
      <c r="F164" s="78">
        <f>F165+F166+F169</f>
        <v>194949</v>
      </c>
      <c r="G164" s="78">
        <f>G165+G166+G169</f>
        <v>232692.3</v>
      </c>
      <c r="H164" s="78">
        <f t="shared" si="23"/>
        <v>119.36060200360095</v>
      </c>
      <c r="I164" s="129">
        <f t="shared" si="24"/>
        <v>49.83435471798325</v>
      </c>
      <c r="J164" s="119">
        <f t="shared" si="25"/>
        <v>52.858977032502864</v>
      </c>
      <c r="K164" s="73"/>
    </row>
    <row r="165" spans="2:11" s="3" customFormat="1" ht="47.25" customHeight="1">
      <c r="B165" s="57" t="s">
        <v>427</v>
      </c>
      <c r="C165" s="100" t="s">
        <v>249</v>
      </c>
      <c r="D165" s="77">
        <v>337018.1</v>
      </c>
      <c r="E165" s="77">
        <v>248656.5</v>
      </c>
      <c r="F165" s="77">
        <v>168509</v>
      </c>
      <c r="G165" s="76">
        <v>134807.3</v>
      </c>
      <c r="H165" s="78">
        <f t="shared" si="23"/>
        <v>80.00005934401129</v>
      </c>
      <c r="I165" s="135">
        <f t="shared" si="24"/>
        <v>40.000017803198105</v>
      </c>
      <c r="J165" s="122">
        <f t="shared" si="25"/>
        <v>54.21426747340205</v>
      </c>
      <c r="K165" s="73"/>
    </row>
    <row r="166" spans="2:11" s="3" customFormat="1" ht="39.75" customHeight="1">
      <c r="B166" s="57" t="s">
        <v>428</v>
      </c>
      <c r="C166" s="125" t="s">
        <v>296</v>
      </c>
      <c r="D166" s="77">
        <v>116365.7</v>
      </c>
      <c r="E166" s="77">
        <v>191556.9</v>
      </c>
      <c r="F166" s="77">
        <v>19666.2</v>
      </c>
      <c r="G166" s="76">
        <v>92240</v>
      </c>
      <c r="H166" s="78">
        <f t="shared" si="23"/>
        <v>469.02807863237433</v>
      </c>
      <c r="I166" s="135">
        <f>G166/D166*100</f>
        <v>79.26734424319194</v>
      </c>
      <c r="J166" s="122">
        <f>G166/E166*100</f>
        <v>48.152794287232666</v>
      </c>
      <c r="K166" s="73"/>
    </row>
    <row r="167" spans="2:11" s="3" customFormat="1" ht="39.75" customHeight="1" hidden="1">
      <c r="B167" s="57" t="s">
        <v>304</v>
      </c>
      <c r="C167" s="125" t="s">
        <v>305</v>
      </c>
      <c r="D167" s="78">
        <v>0</v>
      </c>
      <c r="E167" s="78">
        <v>0</v>
      </c>
      <c r="F167" s="78"/>
      <c r="G167" s="118">
        <v>0</v>
      </c>
      <c r="H167" s="78" t="e">
        <f t="shared" si="23"/>
        <v>#DIV/0!</v>
      </c>
      <c r="I167" s="129"/>
      <c r="J167" s="119"/>
      <c r="K167" s="73"/>
    </row>
    <row r="168" spans="2:11" s="3" customFormat="1" ht="25.5" customHeight="1" hidden="1" thickBot="1">
      <c r="B168" s="57" t="s">
        <v>42</v>
      </c>
      <c r="C168" s="100" t="s">
        <v>43</v>
      </c>
      <c r="D168" s="78">
        <v>0</v>
      </c>
      <c r="E168" s="78">
        <v>0</v>
      </c>
      <c r="F168" s="78"/>
      <c r="G168" s="118">
        <v>0</v>
      </c>
      <c r="H168" s="78" t="e">
        <f t="shared" si="23"/>
        <v>#DIV/0!</v>
      </c>
      <c r="I168" s="129" t="e">
        <f t="shared" si="24"/>
        <v>#DIV/0!</v>
      </c>
      <c r="J168" s="119" t="e">
        <f t="shared" si="25"/>
        <v>#DIV/0!</v>
      </c>
      <c r="K168" s="73"/>
    </row>
    <row r="169" spans="2:11" s="3" customFormat="1" ht="25.5" customHeight="1">
      <c r="B169" s="57" t="s">
        <v>429</v>
      </c>
      <c r="C169" s="100" t="s">
        <v>430</v>
      </c>
      <c r="D169" s="77">
        <v>13547.7</v>
      </c>
      <c r="E169" s="78"/>
      <c r="F169" s="77">
        <v>6773.8</v>
      </c>
      <c r="G169" s="76">
        <v>5645</v>
      </c>
      <c r="H169" s="78">
        <f t="shared" si="23"/>
        <v>83.33579379373468</v>
      </c>
      <c r="I169" s="129"/>
      <c r="J169" s="119"/>
      <c r="K169" s="73"/>
    </row>
    <row r="170" spans="2:11" s="3" customFormat="1" ht="26.25" customHeight="1">
      <c r="B170" s="156" t="s">
        <v>217</v>
      </c>
      <c r="C170" s="173" t="s">
        <v>371</v>
      </c>
      <c r="D170" s="78">
        <f>D181+D182+D217+D218</f>
        <v>291837.89999999997</v>
      </c>
      <c r="E170" s="78">
        <f>E171+E172+E178+E179+E173+E176+E183+E213+E218+E177</f>
        <v>95020.9</v>
      </c>
      <c r="F170" s="78">
        <f>F172+F181+F183+F217+F218</f>
        <v>137459.6</v>
      </c>
      <c r="G170" s="78">
        <f>G183+G217+G218</f>
        <v>194842.1</v>
      </c>
      <c r="H170" s="78">
        <f t="shared" si="23"/>
        <v>141.7449927105855</v>
      </c>
      <c r="I170" s="129">
        <f aca="true" t="shared" si="26" ref="I170:I175">G170/D170*100</f>
        <v>66.76380963541749</v>
      </c>
      <c r="J170" s="119">
        <f aca="true" t="shared" si="27" ref="J170:J175">G170/E170*100</f>
        <v>205.05183596450885</v>
      </c>
      <c r="K170" s="73"/>
    </row>
    <row r="171" spans="2:11" s="3" customFormat="1" ht="57" customHeight="1" hidden="1" thickBot="1">
      <c r="B171" s="161"/>
      <c r="C171" s="150"/>
      <c r="D171" s="77"/>
      <c r="E171" s="77"/>
      <c r="F171" s="77"/>
      <c r="G171" s="77"/>
      <c r="H171" s="78" t="e">
        <f t="shared" si="23"/>
        <v>#DIV/0!</v>
      </c>
      <c r="I171" s="129"/>
      <c r="J171" s="119"/>
      <c r="K171" s="73"/>
    </row>
    <row r="172" spans="2:11" s="3" customFormat="1" ht="0.75" customHeight="1">
      <c r="B172" s="102" t="s">
        <v>484</v>
      </c>
      <c r="C172" s="145" t="s">
        <v>341</v>
      </c>
      <c r="D172" s="80"/>
      <c r="E172" s="80">
        <v>533.2</v>
      </c>
      <c r="F172" s="80"/>
      <c r="G172" s="77"/>
      <c r="H172" s="78"/>
      <c r="I172" s="129"/>
      <c r="J172" s="119">
        <f t="shared" si="27"/>
        <v>0</v>
      </c>
      <c r="K172" s="73"/>
    </row>
    <row r="173" spans="2:11" s="3" customFormat="1" ht="57.75" customHeight="1" hidden="1" thickBot="1">
      <c r="B173" s="56" t="s">
        <v>281</v>
      </c>
      <c r="C173" s="174" t="s">
        <v>272</v>
      </c>
      <c r="D173" s="80">
        <f>D174+D175</f>
        <v>0</v>
      </c>
      <c r="E173" s="80">
        <f>E174+E175</f>
        <v>0</v>
      </c>
      <c r="F173" s="80"/>
      <c r="G173" s="80">
        <f>G174+G175</f>
        <v>0</v>
      </c>
      <c r="H173" s="78" t="e">
        <f t="shared" si="23"/>
        <v>#DIV/0!</v>
      </c>
      <c r="I173" s="75" t="e">
        <f t="shared" si="26"/>
        <v>#DIV/0!</v>
      </c>
      <c r="J173" s="66" t="e">
        <f t="shared" si="27"/>
        <v>#DIV/0!</v>
      </c>
      <c r="K173" s="73"/>
    </row>
    <row r="174" spans="2:11" s="3" customFormat="1" ht="41.25" customHeight="1" hidden="1" thickTop="1">
      <c r="B174" s="116" t="s">
        <v>281</v>
      </c>
      <c r="C174" s="151" t="s">
        <v>273</v>
      </c>
      <c r="D174" s="80">
        <v>0</v>
      </c>
      <c r="E174" s="80">
        <v>0</v>
      </c>
      <c r="F174" s="80"/>
      <c r="G174" s="77">
        <v>0</v>
      </c>
      <c r="H174" s="78" t="e">
        <f t="shared" si="23"/>
        <v>#DIV/0!</v>
      </c>
      <c r="I174" s="75" t="e">
        <f t="shared" si="26"/>
        <v>#DIV/0!</v>
      </c>
      <c r="J174" s="66" t="e">
        <f t="shared" si="27"/>
        <v>#DIV/0!</v>
      </c>
      <c r="K174" s="73"/>
    </row>
    <row r="175" spans="2:11" s="3" customFormat="1" ht="39" customHeight="1" hidden="1" thickBot="1">
      <c r="B175" s="116" t="s">
        <v>282</v>
      </c>
      <c r="C175" s="151" t="s">
        <v>274</v>
      </c>
      <c r="D175" s="80">
        <v>0</v>
      </c>
      <c r="E175" s="80">
        <v>0</v>
      </c>
      <c r="F175" s="80"/>
      <c r="G175" s="77">
        <v>0</v>
      </c>
      <c r="H175" s="78" t="e">
        <f t="shared" si="23"/>
        <v>#DIV/0!</v>
      </c>
      <c r="I175" s="75" t="e">
        <f t="shared" si="26"/>
        <v>#DIV/0!</v>
      </c>
      <c r="J175" s="66" t="e">
        <f t="shared" si="27"/>
        <v>#DIV/0!</v>
      </c>
      <c r="K175" s="73"/>
    </row>
    <row r="176" spans="2:11" s="3" customFormat="1" ht="52.5" customHeight="1" hidden="1" thickBot="1">
      <c r="B176" s="56" t="s">
        <v>335</v>
      </c>
      <c r="C176" s="150" t="s">
        <v>326</v>
      </c>
      <c r="D176" s="77">
        <v>0</v>
      </c>
      <c r="E176" s="77">
        <v>0</v>
      </c>
      <c r="F176" s="77"/>
      <c r="G176" s="77">
        <v>0</v>
      </c>
      <c r="H176" s="78" t="e">
        <f t="shared" si="23"/>
        <v>#DIV/0!</v>
      </c>
      <c r="I176" s="129" t="e">
        <f>G176/D176*100</f>
        <v>#DIV/0!</v>
      </c>
      <c r="J176" s="119" t="e">
        <f>G176/E176*100</f>
        <v>#DIV/0!</v>
      </c>
      <c r="K176" s="73"/>
    </row>
    <row r="177" spans="2:11" s="3" customFormat="1" ht="70.5" customHeight="1" hidden="1" thickBot="1">
      <c r="B177" s="56"/>
      <c r="C177" s="150"/>
      <c r="D177" s="77"/>
      <c r="E177" s="77"/>
      <c r="F177" s="77"/>
      <c r="G177" s="77"/>
      <c r="H177" s="78" t="e">
        <f t="shared" si="23"/>
        <v>#DIV/0!</v>
      </c>
      <c r="I177" s="129"/>
      <c r="J177" s="119"/>
      <c r="K177" s="73"/>
    </row>
    <row r="178" spans="2:11" s="3" customFormat="1" ht="33.75" customHeight="1" hidden="1" thickBot="1">
      <c r="B178" s="116"/>
      <c r="C178" s="150"/>
      <c r="D178" s="80"/>
      <c r="E178" s="80"/>
      <c r="F178" s="80"/>
      <c r="G178" s="77"/>
      <c r="H178" s="78" t="e">
        <f t="shared" si="23"/>
        <v>#DIV/0!</v>
      </c>
      <c r="I178" s="75"/>
      <c r="J178" s="66"/>
      <c r="K178" s="73"/>
    </row>
    <row r="179" spans="2:11" s="3" customFormat="1" ht="36" customHeight="1" hidden="1" thickBot="1" thickTop="1">
      <c r="B179" s="116"/>
      <c r="C179" s="100"/>
      <c r="D179" s="80"/>
      <c r="E179" s="80"/>
      <c r="F179" s="80"/>
      <c r="G179" s="77"/>
      <c r="H179" s="78" t="e">
        <f t="shared" si="23"/>
        <v>#DIV/0!</v>
      </c>
      <c r="I179" s="75"/>
      <c r="J179" s="66"/>
      <c r="K179" s="73"/>
    </row>
    <row r="180" spans="2:11" s="3" customFormat="1" ht="51.75" customHeight="1" hidden="1" thickBot="1">
      <c r="B180" s="162" t="s">
        <v>71</v>
      </c>
      <c r="C180" s="136" t="s">
        <v>126</v>
      </c>
      <c r="D180" s="80">
        <v>0</v>
      </c>
      <c r="E180" s="80">
        <v>0</v>
      </c>
      <c r="F180" s="80"/>
      <c r="G180" s="77">
        <v>0</v>
      </c>
      <c r="H180" s="78" t="e">
        <f t="shared" si="23"/>
        <v>#DIV/0!</v>
      </c>
      <c r="I180" s="75"/>
      <c r="J180" s="66"/>
      <c r="K180" s="73"/>
    </row>
    <row r="181" spans="2:11" s="3" customFormat="1" ht="51.75" customHeight="1">
      <c r="B181" s="162" t="s">
        <v>431</v>
      </c>
      <c r="C181" s="175" t="s">
        <v>432</v>
      </c>
      <c r="D181" s="80">
        <v>42831.7</v>
      </c>
      <c r="E181" s="80"/>
      <c r="F181" s="176">
        <v>690.8</v>
      </c>
      <c r="G181" s="77"/>
      <c r="H181" s="78">
        <f t="shared" si="23"/>
        <v>0</v>
      </c>
      <c r="I181" s="75"/>
      <c r="J181" s="66"/>
      <c r="K181" s="73"/>
    </row>
    <row r="182" spans="2:11" s="3" customFormat="1" ht="51.75" customHeight="1">
      <c r="B182" s="162" t="s">
        <v>572</v>
      </c>
      <c r="C182" s="175" t="s">
        <v>573</v>
      </c>
      <c r="D182" s="105">
        <f>D183++D184+++D198++D201++D203++D204</f>
        <v>39622.6</v>
      </c>
      <c r="E182" s="80"/>
      <c r="F182" s="176"/>
      <c r="G182" s="77"/>
      <c r="H182" s="78"/>
      <c r="I182" s="75"/>
      <c r="J182" s="66"/>
      <c r="K182" s="73"/>
    </row>
    <row r="183" spans="2:11" s="3" customFormat="1" ht="54" customHeight="1">
      <c r="B183" s="56" t="s">
        <v>485</v>
      </c>
      <c r="C183" s="169" t="s">
        <v>44</v>
      </c>
      <c r="D183" s="80"/>
      <c r="E183" s="80">
        <f>E190+E185+E189+E191+E197+E198+E208+E209+E212</f>
        <v>75968.9</v>
      </c>
      <c r="F183" s="105">
        <f>F190+F185+F189+F191+F197+F198+F208+F209+F212</f>
        <v>41806.3</v>
      </c>
      <c r="G183" s="105">
        <f>G184+G198</f>
        <v>69084.5</v>
      </c>
      <c r="H183" s="78">
        <f t="shared" si="23"/>
        <v>165.24901749257884</v>
      </c>
      <c r="I183" s="75"/>
      <c r="J183" s="66">
        <f>G183/E183*100</f>
        <v>90.93787062863883</v>
      </c>
      <c r="K183" s="73"/>
    </row>
    <row r="184" spans="2:11" s="3" customFormat="1" ht="30.75" customHeight="1">
      <c r="B184" s="56"/>
      <c r="C184" s="150" t="s">
        <v>571</v>
      </c>
      <c r="D184" s="80">
        <v>5759</v>
      </c>
      <c r="E184" s="80">
        <f>E183</f>
        <v>75968.9</v>
      </c>
      <c r="F184" s="80"/>
      <c r="G184" s="80">
        <f>G190</f>
        <v>1742.6</v>
      </c>
      <c r="H184" s="78"/>
      <c r="I184" s="135"/>
      <c r="J184" s="122">
        <f aca="true" t="shared" si="28" ref="J184:J196">G184/E184*100</f>
        <v>2.2938333976140237</v>
      </c>
      <c r="K184" s="73"/>
    </row>
    <row r="185" spans="2:11" s="3" customFormat="1" ht="30.75" customHeight="1" hidden="1" thickBot="1" thickTop="1">
      <c r="B185" s="116" t="s">
        <v>72</v>
      </c>
      <c r="C185" s="177" t="s">
        <v>45</v>
      </c>
      <c r="D185" s="80">
        <v>0</v>
      </c>
      <c r="E185" s="80">
        <v>0</v>
      </c>
      <c r="F185" s="80"/>
      <c r="G185" s="77">
        <v>0</v>
      </c>
      <c r="H185" s="78"/>
      <c r="I185" s="135"/>
      <c r="J185" s="122" t="e">
        <f t="shared" si="28"/>
        <v>#DIV/0!</v>
      </c>
      <c r="K185" s="73"/>
    </row>
    <row r="186" spans="2:11" s="3" customFormat="1" ht="30.75" customHeight="1" hidden="1" thickBot="1" thickTop="1">
      <c r="B186" s="116" t="s">
        <v>73</v>
      </c>
      <c r="C186" s="178" t="s">
        <v>127</v>
      </c>
      <c r="D186" s="80">
        <v>0</v>
      </c>
      <c r="E186" s="80">
        <v>0</v>
      </c>
      <c r="F186" s="80"/>
      <c r="G186" s="77">
        <v>0</v>
      </c>
      <c r="H186" s="78"/>
      <c r="I186" s="135"/>
      <c r="J186" s="122" t="e">
        <f t="shared" si="28"/>
        <v>#DIV/0!</v>
      </c>
      <c r="K186" s="73"/>
    </row>
    <row r="187" spans="2:11" s="3" customFormat="1" ht="30.75" customHeight="1" hidden="1" thickBot="1" thickTop="1">
      <c r="B187" s="116" t="s">
        <v>74</v>
      </c>
      <c r="C187" s="178" t="s">
        <v>129</v>
      </c>
      <c r="D187" s="80">
        <v>0</v>
      </c>
      <c r="E187" s="80">
        <v>0</v>
      </c>
      <c r="F187" s="80"/>
      <c r="G187" s="77">
        <v>0</v>
      </c>
      <c r="H187" s="78"/>
      <c r="I187" s="135"/>
      <c r="J187" s="122" t="e">
        <f t="shared" si="28"/>
        <v>#DIV/0!</v>
      </c>
      <c r="K187" s="73"/>
    </row>
    <row r="188" spans="2:11" s="3" customFormat="1" ht="30.75" customHeight="1" hidden="1" thickBot="1" thickTop="1">
      <c r="B188" s="116" t="s">
        <v>75</v>
      </c>
      <c r="C188" s="178" t="s">
        <v>128</v>
      </c>
      <c r="D188" s="80">
        <v>0</v>
      </c>
      <c r="E188" s="80">
        <v>0</v>
      </c>
      <c r="F188" s="80"/>
      <c r="G188" s="77">
        <v>0</v>
      </c>
      <c r="H188" s="78"/>
      <c r="I188" s="135"/>
      <c r="J188" s="122" t="e">
        <f t="shared" si="28"/>
        <v>#DIV/0!</v>
      </c>
      <c r="K188" s="73"/>
    </row>
    <row r="189" spans="2:11" s="3" customFormat="1" ht="30.75" customHeight="1" hidden="1" thickBot="1" thickTop="1">
      <c r="B189" s="56" t="s">
        <v>76</v>
      </c>
      <c r="C189" s="179" t="s">
        <v>46</v>
      </c>
      <c r="D189" s="80">
        <v>0</v>
      </c>
      <c r="E189" s="80">
        <v>0</v>
      </c>
      <c r="F189" s="80"/>
      <c r="G189" s="77">
        <v>0</v>
      </c>
      <c r="H189" s="78"/>
      <c r="I189" s="135"/>
      <c r="J189" s="122" t="e">
        <f t="shared" si="28"/>
        <v>#DIV/0!</v>
      </c>
      <c r="K189" s="73"/>
    </row>
    <row r="190" spans="2:11" s="3" customFormat="1" ht="30.75" customHeight="1">
      <c r="B190" s="180" t="s">
        <v>479</v>
      </c>
      <c r="C190" s="181" t="s">
        <v>480</v>
      </c>
      <c r="D190" s="80"/>
      <c r="E190" s="80">
        <v>0</v>
      </c>
      <c r="F190" s="80"/>
      <c r="G190" s="77">
        <v>1742.6</v>
      </c>
      <c r="H190" s="78"/>
      <c r="I190" s="135"/>
      <c r="J190" s="122" t="e">
        <f t="shared" si="28"/>
        <v>#DIV/0!</v>
      </c>
      <c r="K190" s="73"/>
    </row>
    <row r="191" spans="2:11" s="3" customFormat="1" ht="33.75" customHeight="1" hidden="1">
      <c r="B191" s="56" t="s">
        <v>486</v>
      </c>
      <c r="C191" s="179" t="s">
        <v>130</v>
      </c>
      <c r="D191" s="80">
        <f>D193+D195+D196</f>
        <v>0</v>
      </c>
      <c r="E191" s="80">
        <v>40656.9</v>
      </c>
      <c r="F191" s="80"/>
      <c r="G191" s="80"/>
      <c r="H191" s="78"/>
      <c r="I191" s="135"/>
      <c r="J191" s="122">
        <f t="shared" si="28"/>
        <v>0</v>
      </c>
      <c r="K191" s="73"/>
    </row>
    <row r="192" spans="2:11" s="3" customFormat="1" ht="23.25" hidden="1">
      <c r="B192" s="116" t="s">
        <v>198</v>
      </c>
      <c r="C192" s="178" t="s">
        <v>131</v>
      </c>
      <c r="D192" s="80">
        <v>0</v>
      </c>
      <c r="E192" s="80">
        <v>0</v>
      </c>
      <c r="F192" s="80"/>
      <c r="G192" s="77"/>
      <c r="H192" s="78"/>
      <c r="I192" s="135"/>
      <c r="J192" s="122" t="e">
        <f t="shared" si="28"/>
        <v>#DIV/0!</v>
      </c>
      <c r="K192" s="73"/>
    </row>
    <row r="193" spans="2:11" s="3" customFormat="1" ht="27" customHeight="1" hidden="1">
      <c r="B193" s="116" t="s">
        <v>487</v>
      </c>
      <c r="C193" s="178" t="s">
        <v>131</v>
      </c>
      <c r="D193" s="80"/>
      <c r="E193" s="80">
        <v>14908.5</v>
      </c>
      <c r="F193" s="80"/>
      <c r="G193" s="77"/>
      <c r="H193" s="78"/>
      <c r="I193" s="135"/>
      <c r="J193" s="122">
        <f t="shared" si="28"/>
        <v>0</v>
      </c>
      <c r="K193" s="73"/>
    </row>
    <row r="194" spans="2:11" s="3" customFormat="1" ht="31.5" customHeight="1" hidden="1" thickBot="1" thickTop="1">
      <c r="B194" s="116" t="s">
        <v>77</v>
      </c>
      <c r="C194" s="178" t="s">
        <v>132</v>
      </c>
      <c r="D194" s="80"/>
      <c r="E194" s="80">
        <v>0</v>
      </c>
      <c r="F194" s="80"/>
      <c r="G194" s="77">
        <v>0</v>
      </c>
      <c r="H194" s="78"/>
      <c r="I194" s="135"/>
      <c r="J194" s="122" t="e">
        <f t="shared" si="28"/>
        <v>#DIV/0!</v>
      </c>
      <c r="K194" s="73"/>
    </row>
    <row r="195" spans="2:11" s="3" customFormat="1" ht="27" customHeight="1" hidden="1">
      <c r="B195" s="116" t="s">
        <v>488</v>
      </c>
      <c r="C195" s="178" t="s">
        <v>133</v>
      </c>
      <c r="D195" s="80"/>
      <c r="E195" s="80">
        <v>16275.7</v>
      </c>
      <c r="F195" s="80"/>
      <c r="G195" s="77"/>
      <c r="H195" s="78"/>
      <c r="I195" s="135"/>
      <c r="J195" s="122">
        <f t="shared" si="28"/>
        <v>0</v>
      </c>
      <c r="K195" s="73"/>
    </row>
    <row r="196" spans="2:11" s="63" customFormat="1" ht="26.25" customHeight="1" hidden="1">
      <c r="B196" s="116" t="s">
        <v>489</v>
      </c>
      <c r="C196" s="178" t="s">
        <v>314</v>
      </c>
      <c r="D196" s="80"/>
      <c r="E196" s="80">
        <v>9472.7</v>
      </c>
      <c r="F196" s="80"/>
      <c r="G196" s="77"/>
      <c r="H196" s="78"/>
      <c r="I196" s="135"/>
      <c r="J196" s="122">
        <f t="shared" si="28"/>
        <v>0</v>
      </c>
      <c r="K196" s="73"/>
    </row>
    <row r="197" spans="2:11" s="63" customFormat="1" ht="26.25" customHeight="1" hidden="1">
      <c r="B197" s="182" t="s">
        <v>485</v>
      </c>
      <c r="C197" s="183" t="s">
        <v>131</v>
      </c>
      <c r="D197" s="80"/>
      <c r="E197" s="80"/>
      <c r="F197" s="80"/>
      <c r="G197" s="77"/>
      <c r="H197" s="78"/>
      <c r="I197" s="135"/>
      <c r="J197" s="122"/>
      <c r="K197" s="73"/>
    </row>
    <row r="198" spans="2:11" s="3" customFormat="1" ht="39.75" customHeight="1">
      <c r="B198" s="56" t="s">
        <v>485</v>
      </c>
      <c r="C198" s="150" t="s">
        <v>550</v>
      </c>
      <c r="D198" s="80">
        <v>1742.6</v>
      </c>
      <c r="E198" s="80">
        <f>E200+E204+E206+E207</f>
        <v>35312</v>
      </c>
      <c r="F198" s="80">
        <f>F201+F203+F204</f>
        <v>41806.3</v>
      </c>
      <c r="G198" s="80">
        <f>G201+G202+G203+G204</f>
        <v>67341.9</v>
      </c>
      <c r="H198" s="78">
        <f t="shared" si="23"/>
        <v>161.0807462033234</v>
      </c>
      <c r="I198" s="135">
        <f aca="true" t="shared" si="29" ref="I198:I208">G198/D198*100</f>
        <v>3864.449672902559</v>
      </c>
      <c r="J198" s="66">
        <f>G198/E198*100</f>
        <v>190.7054259175351</v>
      </c>
      <c r="K198" s="73"/>
    </row>
    <row r="199" spans="2:11" s="3" customFormat="1" ht="33" customHeight="1" hidden="1" thickBot="1" thickTop="1">
      <c r="B199" s="57"/>
      <c r="C199" s="184" t="s">
        <v>134</v>
      </c>
      <c r="D199" s="80"/>
      <c r="E199" s="80"/>
      <c r="F199" s="80"/>
      <c r="G199" s="78"/>
      <c r="H199" s="78" t="e">
        <f t="shared" si="23"/>
        <v>#DIV/0!</v>
      </c>
      <c r="I199" s="135" t="e">
        <f t="shared" si="29"/>
        <v>#DIV/0!</v>
      </c>
      <c r="J199" s="66"/>
      <c r="K199" s="73"/>
    </row>
    <row r="200" spans="2:11" s="3" customFormat="1" ht="31.5" customHeight="1" hidden="1" thickTop="1">
      <c r="B200" s="116" t="s">
        <v>78</v>
      </c>
      <c r="C200" s="178" t="s">
        <v>47</v>
      </c>
      <c r="D200" s="80">
        <v>0</v>
      </c>
      <c r="E200" s="80">
        <v>0</v>
      </c>
      <c r="F200" s="80"/>
      <c r="G200" s="77">
        <v>0</v>
      </c>
      <c r="H200" s="78" t="e">
        <f t="shared" si="23"/>
        <v>#DIV/0!</v>
      </c>
      <c r="I200" s="135" t="e">
        <f t="shared" si="29"/>
        <v>#DIV/0!</v>
      </c>
      <c r="J200" s="66" t="e">
        <f>G200/E200*100</f>
        <v>#DIV/0!</v>
      </c>
      <c r="K200" s="73"/>
    </row>
    <row r="201" spans="2:11" s="3" customFormat="1" ht="43.5" customHeight="1">
      <c r="B201" s="116" t="s">
        <v>439</v>
      </c>
      <c r="C201" s="142" t="s">
        <v>440</v>
      </c>
      <c r="D201" s="80">
        <v>12720</v>
      </c>
      <c r="E201" s="80"/>
      <c r="F201" s="176">
        <v>6360</v>
      </c>
      <c r="G201" s="77"/>
      <c r="H201" s="78">
        <f t="shared" si="23"/>
        <v>0</v>
      </c>
      <c r="I201" s="135"/>
      <c r="J201" s="66"/>
      <c r="K201" s="73"/>
    </row>
    <row r="202" spans="2:11" s="3" customFormat="1" ht="31.5" customHeight="1">
      <c r="B202" s="116" t="s">
        <v>487</v>
      </c>
      <c r="C202" s="142" t="s">
        <v>568</v>
      </c>
      <c r="D202" s="80"/>
      <c r="E202" s="80"/>
      <c r="F202" s="176"/>
      <c r="G202" s="77">
        <v>42831.7</v>
      </c>
      <c r="H202" s="78"/>
      <c r="I202" s="135"/>
      <c r="J202" s="66"/>
      <c r="K202" s="73"/>
    </row>
    <row r="203" spans="2:11" s="3" customFormat="1" ht="31.5" customHeight="1">
      <c r="B203" s="116" t="s">
        <v>447</v>
      </c>
      <c r="C203" s="142" t="s">
        <v>448</v>
      </c>
      <c r="D203" s="80"/>
      <c r="E203" s="80"/>
      <c r="F203" s="176">
        <v>25745.7</v>
      </c>
      <c r="G203" s="77">
        <v>21600</v>
      </c>
      <c r="H203" s="78">
        <f t="shared" si="23"/>
        <v>83.897505214463</v>
      </c>
      <c r="I203" s="135"/>
      <c r="J203" s="66"/>
      <c r="K203" s="73"/>
    </row>
    <row r="204" spans="2:11" s="3" customFormat="1" ht="30.75" customHeight="1">
      <c r="B204" s="116" t="s">
        <v>438</v>
      </c>
      <c r="C204" s="142" t="s">
        <v>437</v>
      </c>
      <c r="D204" s="80">
        <v>19401</v>
      </c>
      <c r="E204" s="80">
        <v>35312</v>
      </c>
      <c r="F204" s="176">
        <v>9700.6</v>
      </c>
      <c r="G204" s="77">
        <v>2910.2</v>
      </c>
      <c r="H204" s="78">
        <f t="shared" si="23"/>
        <v>30.000206172814046</v>
      </c>
      <c r="I204" s="135">
        <f t="shared" si="29"/>
        <v>15.000257718674295</v>
      </c>
      <c r="J204" s="66">
        <f>G204/E204*100</f>
        <v>8.241391028545536</v>
      </c>
      <c r="K204" s="73"/>
    </row>
    <row r="205" spans="2:11" s="3" customFormat="1" ht="30.75" customHeight="1" hidden="1" thickBot="1">
      <c r="B205" s="116" t="s">
        <v>79</v>
      </c>
      <c r="C205" s="178" t="s">
        <v>20</v>
      </c>
      <c r="D205" s="80"/>
      <c r="E205" s="80">
        <v>0</v>
      </c>
      <c r="F205" s="176"/>
      <c r="G205" s="77"/>
      <c r="H205" s="78" t="e">
        <f t="shared" si="23"/>
        <v>#DIV/0!</v>
      </c>
      <c r="I205" s="135" t="e">
        <f t="shared" si="29"/>
        <v>#DIV/0!</v>
      </c>
      <c r="J205" s="66"/>
      <c r="K205" s="73"/>
    </row>
    <row r="206" spans="2:11" s="3" customFormat="1" ht="30.75" customHeight="1" hidden="1" thickBot="1">
      <c r="B206" s="116" t="s">
        <v>80</v>
      </c>
      <c r="C206" s="178" t="s">
        <v>48</v>
      </c>
      <c r="D206" s="80"/>
      <c r="E206" s="80">
        <v>0</v>
      </c>
      <c r="F206" s="176"/>
      <c r="G206" s="77">
        <v>0</v>
      </c>
      <c r="H206" s="78" t="e">
        <f t="shared" si="23"/>
        <v>#DIV/0!</v>
      </c>
      <c r="I206" s="135" t="e">
        <f t="shared" si="29"/>
        <v>#DIV/0!</v>
      </c>
      <c r="J206" s="66"/>
      <c r="K206" s="73"/>
    </row>
    <row r="207" spans="2:11" s="3" customFormat="1" ht="30.75" customHeight="1" hidden="1" thickBot="1">
      <c r="B207" s="116" t="s">
        <v>315</v>
      </c>
      <c r="C207" s="178" t="s">
        <v>316</v>
      </c>
      <c r="D207" s="80"/>
      <c r="E207" s="80">
        <v>0</v>
      </c>
      <c r="F207" s="176"/>
      <c r="G207" s="77">
        <v>0</v>
      </c>
      <c r="H207" s="78" t="e">
        <f t="shared" si="23"/>
        <v>#DIV/0!</v>
      </c>
      <c r="I207" s="135" t="e">
        <f t="shared" si="29"/>
        <v>#DIV/0!</v>
      </c>
      <c r="J207" s="66"/>
      <c r="K207" s="73"/>
    </row>
    <row r="208" spans="2:11" s="3" customFormat="1" ht="30.75" customHeight="1" hidden="1" thickBot="1">
      <c r="B208" s="56" t="s">
        <v>317</v>
      </c>
      <c r="C208" s="184" t="s">
        <v>318</v>
      </c>
      <c r="D208" s="80"/>
      <c r="E208" s="80"/>
      <c r="F208" s="176"/>
      <c r="G208" s="77"/>
      <c r="H208" s="78" t="e">
        <f t="shared" si="23"/>
        <v>#DIV/0!</v>
      </c>
      <c r="I208" s="135" t="e">
        <f t="shared" si="29"/>
        <v>#DIV/0!</v>
      </c>
      <c r="J208" s="66"/>
      <c r="K208" s="73"/>
    </row>
    <row r="209" spans="2:11" s="3" customFormat="1" ht="0.75" customHeight="1">
      <c r="B209" s="97" t="s">
        <v>490</v>
      </c>
      <c r="C209" s="96" t="s">
        <v>397</v>
      </c>
      <c r="D209" s="80"/>
      <c r="E209" s="80">
        <f>SUM(E210:E211)</f>
        <v>0</v>
      </c>
      <c r="F209" s="176"/>
      <c r="G209" s="80">
        <f>SUM(G210:G211)</f>
        <v>0</v>
      </c>
      <c r="H209" s="78"/>
      <c r="I209" s="135"/>
      <c r="J209" s="66"/>
      <c r="K209" s="73"/>
    </row>
    <row r="210" spans="2:11" s="3" customFormat="1" ht="30.75" customHeight="1" hidden="1">
      <c r="B210" s="97" t="s">
        <v>491</v>
      </c>
      <c r="C210" s="96" t="s">
        <v>398</v>
      </c>
      <c r="D210" s="80"/>
      <c r="E210" s="80"/>
      <c r="F210" s="176"/>
      <c r="G210" s="77">
        <v>0</v>
      </c>
      <c r="H210" s="78"/>
      <c r="I210" s="135"/>
      <c r="J210" s="66"/>
      <c r="K210" s="73"/>
    </row>
    <row r="211" spans="2:11" s="3" customFormat="1" ht="30.75" customHeight="1" hidden="1">
      <c r="B211" s="97" t="s">
        <v>492</v>
      </c>
      <c r="C211" s="96" t="s">
        <v>399</v>
      </c>
      <c r="D211" s="80"/>
      <c r="E211" s="80"/>
      <c r="F211" s="176"/>
      <c r="G211" s="77">
        <v>0</v>
      </c>
      <c r="H211" s="78"/>
      <c r="I211" s="135"/>
      <c r="J211" s="66"/>
      <c r="K211" s="73"/>
    </row>
    <row r="212" spans="2:11" s="3" customFormat="1" ht="30.75" customHeight="1" hidden="1" thickBot="1">
      <c r="B212" s="56"/>
      <c r="C212" s="101"/>
      <c r="D212" s="77"/>
      <c r="E212" s="80"/>
      <c r="F212" s="176"/>
      <c r="G212" s="77"/>
      <c r="H212" s="78"/>
      <c r="I212" s="75"/>
      <c r="J212" s="66"/>
      <c r="K212" s="73"/>
    </row>
    <row r="213" spans="2:11" s="3" customFormat="1" ht="51.75" hidden="1">
      <c r="B213" s="108" t="s">
        <v>493</v>
      </c>
      <c r="C213" s="150" t="s">
        <v>361</v>
      </c>
      <c r="D213" s="77"/>
      <c r="E213" s="77">
        <f>E214+E215</f>
        <v>3117.5</v>
      </c>
      <c r="F213" s="168"/>
      <c r="G213" s="77">
        <f>G214+G215</f>
        <v>0</v>
      </c>
      <c r="H213" s="78"/>
      <c r="I213" s="75"/>
      <c r="J213" s="66">
        <f>G213/E213*100</f>
        <v>0</v>
      </c>
      <c r="K213" s="73"/>
    </row>
    <row r="214" spans="2:11" s="3" customFormat="1" ht="58.5" customHeight="1" hidden="1">
      <c r="B214" s="56" t="s">
        <v>494</v>
      </c>
      <c r="C214" s="150" t="s">
        <v>361</v>
      </c>
      <c r="D214" s="77"/>
      <c r="E214" s="77">
        <v>1088.8</v>
      </c>
      <c r="F214" s="168"/>
      <c r="G214" s="77"/>
      <c r="H214" s="78"/>
      <c r="I214" s="75"/>
      <c r="J214" s="66">
        <f>G214/E214*100</f>
        <v>0</v>
      </c>
      <c r="K214" s="73"/>
    </row>
    <row r="215" spans="2:11" s="3" customFormat="1" ht="58.5" customHeight="1" hidden="1">
      <c r="B215" s="56" t="s">
        <v>495</v>
      </c>
      <c r="C215" s="150" t="s">
        <v>361</v>
      </c>
      <c r="D215" s="77"/>
      <c r="E215" s="77">
        <v>2028.7</v>
      </c>
      <c r="F215" s="168"/>
      <c r="G215" s="77"/>
      <c r="H215" s="78"/>
      <c r="I215" s="75"/>
      <c r="J215" s="66">
        <f>G215/E215*100</f>
        <v>0</v>
      </c>
      <c r="K215" s="73"/>
    </row>
    <row r="216" spans="2:11" s="3" customFormat="1" ht="36.75" hidden="1">
      <c r="B216" s="56" t="s">
        <v>286</v>
      </c>
      <c r="C216" s="100" t="s">
        <v>287</v>
      </c>
      <c r="D216" s="77"/>
      <c r="E216" s="80"/>
      <c r="F216" s="176"/>
      <c r="G216" s="77"/>
      <c r="H216" s="78" t="e">
        <f aca="true" t="shared" si="30" ref="H216:H275">G216/F216*100</f>
        <v>#DIV/0!</v>
      </c>
      <c r="I216" s="75"/>
      <c r="J216" s="66"/>
      <c r="K216" s="73"/>
    </row>
    <row r="217" spans="2:11" s="3" customFormat="1" ht="26.25">
      <c r="B217" s="56" t="s">
        <v>433</v>
      </c>
      <c r="C217" s="100" t="s">
        <v>434</v>
      </c>
      <c r="D217" s="77">
        <v>11916.4</v>
      </c>
      <c r="E217" s="80"/>
      <c r="F217" s="176">
        <v>3502.6</v>
      </c>
      <c r="G217" s="77">
        <v>4911</v>
      </c>
      <c r="H217" s="78">
        <f t="shared" si="30"/>
        <v>140.21012961799806</v>
      </c>
      <c r="I217" s="75"/>
      <c r="J217" s="66"/>
      <c r="K217" s="73"/>
    </row>
    <row r="218" spans="2:11" s="3" customFormat="1" ht="21" customHeight="1">
      <c r="B218" s="108" t="s">
        <v>450</v>
      </c>
      <c r="C218" s="169" t="s">
        <v>49</v>
      </c>
      <c r="D218" s="105">
        <f>D219++D220+D221++D223+D224+D228+D229+D230+D231+D232</f>
        <v>197467.19999999998</v>
      </c>
      <c r="E218" s="80">
        <f>E221+E222+E224+E225+E226+E227+E230+E231</f>
        <v>15401.3</v>
      </c>
      <c r="F218" s="185">
        <f>F221+F223+F224+F228+F229+F230+F231+F232</f>
        <v>91459.90000000001</v>
      </c>
      <c r="G218" s="105">
        <f>G219+G220+G221+G223+G224+G228+G229+G230+G231+G232</f>
        <v>120846.6</v>
      </c>
      <c r="H218" s="78">
        <f t="shared" si="30"/>
        <v>132.1306933421095</v>
      </c>
      <c r="I218" s="75">
        <f>G218/D218*100</f>
        <v>61.19831546707505</v>
      </c>
      <c r="J218" s="66">
        <f>G218/E218*100</f>
        <v>784.6519449656847</v>
      </c>
      <c r="K218" s="73"/>
    </row>
    <row r="219" spans="2:11" s="3" customFormat="1" ht="40.5" customHeight="1">
      <c r="B219" s="108" t="s">
        <v>559</v>
      </c>
      <c r="C219" s="150" t="s">
        <v>550</v>
      </c>
      <c r="D219" s="80">
        <v>12500</v>
      </c>
      <c r="E219" s="80"/>
      <c r="F219" s="176">
        <v>12500</v>
      </c>
      <c r="G219" s="80">
        <v>12500</v>
      </c>
      <c r="H219" s="78"/>
      <c r="I219" s="75"/>
      <c r="J219" s="66"/>
      <c r="K219" s="73"/>
    </row>
    <row r="220" spans="2:11" s="3" customFormat="1" ht="40.5" customHeight="1">
      <c r="B220" s="186" t="s">
        <v>566</v>
      </c>
      <c r="C220" s="150" t="s">
        <v>567</v>
      </c>
      <c r="D220" s="80">
        <v>60</v>
      </c>
      <c r="E220" s="80"/>
      <c r="F220" s="176"/>
      <c r="G220" s="80">
        <v>60</v>
      </c>
      <c r="H220" s="78"/>
      <c r="I220" s="75"/>
      <c r="J220" s="66"/>
      <c r="K220" s="73"/>
    </row>
    <row r="221" spans="2:11" s="3" customFormat="1" ht="27.75" customHeight="1">
      <c r="B221" s="186" t="s">
        <v>496</v>
      </c>
      <c r="C221" s="187" t="s">
        <v>380</v>
      </c>
      <c r="D221" s="80">
        <v>40629.3</v>
      </c>
      <c r="E221" s="80">
        <v>8750</v>
      </c>
      <c r="F221" s="176"/>
      <c r="G221" s="80">
        <v>490</v>
      </c>
      <c r="H221" s="78"/>
      <c r="I221" s="75"/>
      <c r="J221" s="66">
        <f>G221/E221*100</f>
        <v>5.6000000000000005</v>
      </c>
      <c r="K221" s="73"/>
    </row>
    <row r="222" spans="2:11" s="3" customFormat="1" ht="23.25" hidden="1">
      <c r="B222" s="116" t="s">
        <v>319</v>
      </c>
      <c r="C222" s="151" t="s">
        <v>321</v>
      </c>
      <c r="D222" s="80"/>
      <c r="E222" s="80">
        <v>0</v>
      </c>
      <c r="F222" s="176"/>
      <c r="G222" s="77"/>
      <c r="H222" s="78" t="e">
        <f t="shared" si="30"/>
        <v>#DIV/0!</v>
      </c>
      <c r="I222" s="75"/>
      <c r="J222" s="66"/>
      <c r="K222" s="73"/>
    </row>
    <row r="223" spans="2:11" s="3" customFormat="1" ht="51.75">
      <c r="B223" s="116" t="s">
        <v>441</v>
      </c>
      <c r="C223" s="145" t="s">
        <v>442</v>
      </c>
      <c r="D223" s="80">
        <v>115443</v>
      </c>
      <c r="E223" s="80"/>
      <c r="F223" s="176">
        <v>77042.5</v>
      </c>
      <c r="G223" s="77">
        <v>103245</v>
      </c>
      <c r="H223" s="78">
        <f t="shared" si="30"/>
        <v>134.01044877827172</v>
      </c>
      <c r="I223" s="75"/>
      <c r="J223" s="66"/>
      <c r="K223" s="73"/>
    </row>
    <row r="224" spans="2:11" s="3" customFormat="1" ht="15.75">
      <c r="B224" s="116" t="s">
        <v>449</v>
      </c>
      <c r="C224" s="151" t="s">
        <v>322</v>
      </c>
      <c r="D224" s="80">
        <v>1520</v>
      </c>
      <c r="E224" s="80">
        <v>853</v>
      </c>
      <c r="F224" s="176">
        <v>760</v>
      </c>
      <c r="G224" s="77">
        <v>610</v>
      </c>
      <c r="H224" s="78">
        <f t="shared" si="30"/>
        <v>80.26315789473685</v>
      </c>
      <c r="I224" s="75">
        <f>G224/D224*100</f>
        <v>40.131578947368425</v>
      </c>
      <c r="J224" s="66">
        <f>G224/E224*100</f>
        <v>71.51230949589683</v>
      </c>
      <c r="K224" s="73"/>
    </row>
    <row r="225" spans="2:11" s="3" customFormat="1" ht="68.25" hidden="1">
      <c r="B225" s="116" t="s">
        <v>320</v>
      </c>
      <c r="C225" s="151" t="s">
        <v>323</v>
      </c>
      <c r="D225" s="80"/>
      <c r="E225" s="80">
        <v>0</v>
      </c>
      <c r="F225" s="176"/>
      <c r="G225" s="77"/>
      <c r="H225" s="78" t="e">
        <f t="shared" si="30"/>
        <v>#DIV/0!</v>
      </c>
      <c r="I225" s="75"/>
      <c r="J225" s="188"/>
      <c r="K225" s="73"/>
    </row>
    <row r="226" spans="2:11" s="3" customFormat="1" ht="23.25" hidden="1">
      <c r="B226" s="116" t="s">
        <v>345</v>
      </c>
      <c r="C226" s="151" t="s">
        <v>347</v>
      </c>
      <c r="D226" s="80"/>
      <c r="E226" s="80">
        <v>0</v>
      </c>
      <c r="F226" s="176"/>
      <c r="G226" s="77"/>
      <c r="H226" s="78" t="e">
        <f t="shared" si="30"/>
        <v>#DIV/0!</v>
      </c>
      <c r="I226" s="75"/>
      <c r="J226" s="188"/>
      <c r="K226" s="73"/>
    </row>
    <row r="227" spans="2:11" s="3" customFormat="1" ht="23.25" hidden="1">
      <c r="B227" s="116" t="s">
        <v>346</v>
      </c>
      <c r="C227" s="151" t="s">
        <v>348</v>
      </c>
      <c r="D227" s="80"/>
      <c r="E227" s="80">
        <v>0</v>
      </c>
      <c r="F227" s="176"/>
      <c r="G227" s="77"/>
      <c r="H227" s="78" t="e">
        <f t="shared" si="30"/>
        <v>#DIV/0!</v>
      </c>
      <c r="I227" s="75"/>
      <c r="J227" s="188"/>
      <c r="K227" s="73"/>
    </row>
    <row r="228" spans="2:11" s="3" customFormat="1" ht="26.25">
      <c r="B228" s="116" t="s">
        <v>445</v>
      </c>
      <c r="C228" s="145" t="s">
        <v>446</v>
      </c>
      <c r="D228" s="80">
        <v>2304</v>
      </c>
      <c r="E228" s="80"/>
      <c r="F228" s="176">
        <v>1152</v>
      </c>
      <c r="G228" s="77"/>
      <c r="H228" s="78">
        <f t="shared" si="30"/>
        <v>0</v>
      </c>
      <c r="I228" s="75"/>
      <c r="J228" s="188"/>
      <c r="K228" s="73"/>
    </row>
    <row r="229" spans="2:11" s="3" customFormat="1" ht="39">
      <c r="B229" s="116" t="s">
        <v>443</v>
      </c>
      <c r="C229" s="145" t="s">
        <v>444</v>
      </c>
      <c r="D229" s="80">
        <v>13765.9</v>
      </c>
      <c r="E229" s="80"/>
      <c r="F229" s="176">
        <v>6883</v>
      </c>
      <c r="G229" s="77">
        <v>2304</v>
      </c>
      <c r="H229" s="78">
        <f t="shared" si="30"/>
        <v>33.47377596978062</v>
      </c>
      <c r="I229" s="75"/>
      <c r="J229" s="188"/>
      <c r="K229" s="73"/>
    </row>
    <row r="230" spans="2:11" s="3" customFormat="1" ht="30" customHeight="1">
      <c r="B230" s="116" t="s">
        <v>435</v>
      </c>
      <c r="C230" s="145" t="s">
        <v>436</v>
      </c>
      <c r="D230" s="80">
        <v>6675.7</v>
      </c>
      <c r="E230" s="80">
        <v>3395.9</v>
      </c>
      <c r="F230" s="176">
        <v>3337.8</v>
      </c>
      <c r="G230" s="77"/>
      <c r="H230" s="78">
        <f t="shared" si="30"/>
        <v>0</v>
      </c>
      <c r="I230" s="75">
        <f>G230/D230*100</f>
        <v>0</v>
      </c>
      <c r="J230" s="66">
        <f>G230/E230*100</f>
        <v>0</v>
      </c>
      <c r="K230" s="73"/>
    </row>
    <row r="231" spans="2:11" s="3" customFormat="1" ht="26.25" customHeight="1">
      <c r="B231" s="116" t="s">
        <v>497</v>
      </c>
      <c r="C231" s="151" t="s">
        <v>363</v>
      </c>
      <c r="D231" s="80">
        <v>2729.3</v>
      </c>
      <c r="E231" s="80">
        <v>2402.4</v>
      </c>
      <c r="F231" s="176">
        <v>1364.6</v>
      </c>
      <c r="G231" s="77">
        <v>1637.6</v>
      </c>
      <c r="H231" s="78">
        <f t="shared" si="30"/>
        <v>120.0058625238165</v>
      </c>
      <c r="I231" s="75">
        <f>G231/D231*100</f>
        <v>60.00073278862711</v>
      </c>
      <c r="J231" s="66">
        <f>G231/E231*100</f>
        <v>68.16516816516815</v>
      </c>
      <c r="K231" s="73"/>
    </row>
    <row r="232" spans="2:11" s="3" customFormat="1" ht="52.5" customHeight="1">
      <c r="B232" s="116" t="s">
        <v>450</v>
      </c>
      <c r="C232" s="145" t="s">
        <v>451</v>
      </c>
      <c r="D232" s="80">
        <v>1840</v>
      </c>
      <c r="E232" s="80"/>
      <c r="F232" s="176">
        <v>920</v>
      </c>
      <c r="G232" s="77"/>
      <c r="H232" s="78">
        <f t="shared" si="30"/>
        <v>0</v>
      </c>
      <c r="I232" s="75"/>
      <c r="J232" s="66"/>
      <c r="K232" s="73"/>
    </row>
    <row r="233" spans="2:11" s="3" customFormat="1" ht="15.75">
      <c r="B233" s="156" t="s">
        <v>498</v>
      </c>
      <c r="C233" s="189" t="s">
        <v>372</v>
      </c>
      <c r="D233" s="105">
        <f>D238++D242+++D243+D244+D248+D268++D272++D275++D279+D282</f>
        <v>769476.9999999998</v>
      </c>
      <c r="E233" s="105">
        <f>E235+E238+E241+E242+E243+E244+E247+E248+E268+E272+E282+E269+E276+E278+E279</f>
        <v>463550.7</v>
      </c>
      <c r="F233" s="105">
        <f>F235+F238+F243+F244+F248+F268+F272+F275+F279+F242</f>
        <v>381338.6</v>
      </c>
      <c r="G233" s="105">
        <f>G235+G238+G241+G242+G243+G244+G247+G248+G268+G272+G282+G269+G276+G278+G279+G277</f>
        <v>324536.9</v>
      </c>
      <c r="H233" s="78">
        <f t="shared" si="30"/>
        <v>85.1046550231212</v>
      </c>
      <c r="I233" s="75">
        <f>G233/D233*100</f>
        <v>42.176296367532764</v>
      </c>
      <c r="J233" s="66">
        <f>G233/E233*100</f>
        <v>70.01109048050192</v>
      </c>
      <c r="K233" s="73"/>
    </row>
    <row r="234" spans="2:11" s="3" customFormat="1" ht="33.75" customHeight="1" hidden="1" thickBot="1">
      <c r="B234" s="56" t="s">
        <v>81</v>
      </c>
      <c r="C234" s="101" t="s">
        <v>50</v>
      </c>
      <c r="D234" s="80">
        <v>0</v>
      </c>
      <c r="E234" s="80">
        <v>0</v>
      </c>
      <c r="F234" s="80"/>
      <c r="G234" s="77">
        <v>0</v>
      </c>
      <c r="H234" s="78" t="e">
        <f t="shared" si="30"/>
        <v>#DIV/0!</v>
      </c>
      <c r="I234" s="75"/>
      <c r="J234" s="66"/>
      <c r="K234" s="73"/>
    </row>
    <row r="235" spans="2:11" s="3" customFormat="1" ht="33.75" customHeight="1">
      <c r="B235" s="186" t="s">
        <v>499</v>
      </c>
      <c r="C235" s="190" t="s">
        <v>381</v>
      </c>
      <c r="D235" s="80">
        <f>D236</f>
        <v>0</v>
      </c>
      <c r="E235" s="80">
        <f>E236+E237</f>
        <v>234.8</v>
      </c>
      <c r="F235" s="80">
        <f>F236+F237</f>
        <v>158.8</v>
      </c>
      <c r="G235" s="80">
        <f>G236+G237</f>
        <v>0</v>
      </c>
      <c r="H235" s="78">
        <f t="shared" si="30"/>
        <v>0</v>
      </c>
      <c r="I235" s="75" t="e">
        <f>G235/D235*100</f>
        <v>#DIV/0!</v>
      </c>
      <c r="J235" s="66">
        <f aca="true" t="shared" si="31" ref="J235:J241">G235/E235*100</f>
        <v>0</v>
      </c>
      <c r="K235" s="73"/>
    </row>
    <row r="236" spans="2:11" s="3" customFormat="1" ht="33.75" customHeight="1">
      <c r="B236" s="186" t="s">
        <v>500</v>
      </c>
      <c r="C236" s="190" t="s">
        <v>381</v>
      </c>
      <c r="D236" s="80"/>
      <c r="E236" s="80">
        <v>69.8</v>
      </c>
      <c r="F236" s="80">
        <v>158.8</v>
      </c>
      <c r="G236" s="77"/>
      <c r="H236" s="78">
        <f t="shared" si="30"/>
        <v>0</v>
      </c>
      <c r="I236" s="75" t="e">
        <f>G236/D236*100</f>
        <v>#DIV/0!</v>
      </c>
      <c r="J236" s="66">
        <f t="shared" si="31"/>
        <v>0</v>
      </c>
      <c r="K236" s="73"/>
    </row>
    <row r="237" spans="2:11" s="3" customFormat="1" ht="33.75" customHeight="1">
      <c r="B237" s="186" t="s">
        <v>501</v>
      </c>
      <c r="C237" s="190" t="s">
        <v>381</v>
      </c>
      <c r="D237" s="80"/>
      <c r="E237" s="80">
        <v>165</v>
      </c>
      <c r="F237" s="80"/>
      <c r="G237" s="77"/>
      <c r="H237" s="78"/>
      <c r="I237" s="75"/>
      <c r="J237" s="66">
        <f t="shared" si="31"/>
        <v>0</v>
      </c>
      <c r="K237" s="73"/>
    </row>
    <row r="238" spans="2:11" s="3" customFormat="1" ht="29.25" customHeight="1">
      <c r="B238" s="57" t="s">
        <v>502</v>
      </c>
      <c r="C238" s="100" t="s">
        <v>94</v>
      </c>
      <c r="D238" s="80">
        <f>D239+D240</f>
        <v>3095.8</v>
      </c>
      <c r="E238" s="80">
        <f>E239+E240</f>
        <v>2436.4</v>
      </c>
      <c r="F238" s="80">
        <f>F239+F240</f>
        <v>1547.8</v>
      </c>
      <c r="G238" s="80">
        <f>G239+G240</f>
        <v>2629</v>
      </c>
      <c r="H238" s="78">
        <f t="shared" si="30"/>
        <v>169.85398630313995</v>
      </c>
      <c r="I238" s="75">
        <f aca="true" t="shared" si="32" ref="I238:I246">G238/D238*100</f>
        <v>84.92150655727113</v>
      </c>
      <c r="J238" s="66">
        <f t="shared" si="31"/>
        <v>107.9051058939419</v>
      </c>
      <c r="K238" s="73"/>
    </row>
    <row r="239" spans="2:11" s="3" customFormat="1" ht="30.75" customHeight="1">
      <c r="B239" s="56" t="s">
        <v>503</v>
      </c>
      <c r="C239" s="151" t="s">
        <v>51</v>
      </c>
      <c r="D239" s="80">
        <v>2294</v>
      </c>
      <c r="E239" s="80">
        <v>1835</v>
      </c>
      <c r="F239" s="80">
        <v>1147</v>
      </c>
      <c r="G239" s="77">
        <v>2294</v>
      </c>
      <c r="H239" s="78">
        <f t="shared" si="30"/>
        <v>200</v>
      </c>
      <c r="I239" s="75">
        <f t="shared" si="32"/>
        <v>100</v>
      </c>
      <c r="J239" s="66">
        <f t="shared" si="31"/>
        <v>125.01362397820164</v>
      </c>
      <c r="K239" s="73"/>
    </row>
    <row r="240" spans="2:11" s="3" customFormat="1" ht="35.25" customHeight="1">
      <c r="B240" s="56" t="s">
        <v>504</v>
      </c>
      <c r="C240" s="151" t="s">
        <v>52</v>
      </c>
      <c r="D240" s="80">
        <v>801.8</v>
      </c>
      <c r="E240" s="80">
        <v>601.4</v>
      </c>
      <c r="F240" s="80">
        <v>400.8</v>
      </c>
      <c r="G240" s="77">
        <v>335</v>
      </c>
      <c r="H240" s="78">
        <f t="shared" si="30"/>
        <v>83.58283433133732</v>
      </c>
      <c r="I240" s="75">
        <f t="shared" si="32"/>
        <v>41.78099276627588</v>
      </c>
      <c r="J240" s="66">
        <f t="shared" si="31"/>
        <v>55.70335882939808</v>
      </c>
      <c r="K240" s="73"/>
    </row>
    <row r="241" spans="2:11" s="3" customFormat="1" ht="44.25" customHeight="1">
      <c r="B241" s="57" t="s">
        <v>505</v>
      </c>
      <c r="C241" s="100" t="s">
        <v>53</v>
      </c>
      <c r="D241" s="80"/>
      <c r="E241" s="80">
        <v>2.2</v>
      </c>
      <c r="F241" s="80"/>
      <c r="G241" s="77"/>
      <c r="H241" s="78"/>
      <c r="I241" s="75"/>
      <c r="J241" s="66">
        <f t="shared" si="31"/>
        <v>0</v>
      </c>
      <c r="K241" s="73"/>
    </row>
    <row r="242" spans="2:11" s="3" customFormat="1" ht="45" customHeight="1">
      <c r="B242" s="57" t="s">
        <v>506</v>
      </c>
      <c r="C242" s="100" t="s">
        <v>54</v>
      </c>
      <c r="D242" s="80">
        <v>2529.8</v>
      </c>
      <c r="E242" s="80">
        <v>1635</v>
      </c>
      <c r="F242" s="80">
        <v>1264.8</v>
      </c>
      <c r="G242" s="77">
        <v>2529.8</v>
      </c>
      <c r="H242" s="78">
        <f t="shared" si="30"/>
        <v>200.01581277672364</v>
      </c>
      <c r="I242" s="75">
        <f t="shared" si="32"/>
        <v>100</v>
      </c>
      <c r="J242" s="66">
        <f aca="true" t="shared" si="33" ref="J242:J253">G242/E242*100</f>
        <v>154.72782874617738</v>
      </c>
      <c r="K242" s="73"/>
    </row>
    <row r="243" spans="2:11" s="3" customFormat="1" ht="46.5" customHeight="1">
      <c r="B243" s="57" t="s">
        <v>507</v>
      </c>
      <c r="C243" s="100" t="s">
        <v>55</v>
      </c>
      <c r="D243" s="80">
        <v>559.6</v>
      </c>
      <c r="E243" s="80">
        <v>390</v>
      </c>
      <c r="F243" s="80">
        <v>279.8</v>
      </c>
      <c r="G243" s="77">
        <v>181.9</v>
      </c>
      <c r="H243" s="78">
        <f t="shared" si="30"/>
        <v>65.01072194424589</v>
      </c>
      <c r="I243" s="75">
        <f t="shared" si="32"/>
        <v>32.50536097212294</v>
      </c>
      <c r="J243" s="122">
        <f>G243/E243*100</f>
        <v>46.64102564102564</v>
      </c>
      <c r="K243" s="73"/>
    </row>
    <row r="244" spans="2:11" s="3" customFormat="1" ht="39.75" customHeight="1">
      <c r="B244" s="57" t="s">
        <v>508</v>
      </c>
      <c r="C244" s="125" t="s">
        <v>107</v>
      </c>
      <c r="D244" s="80">
        <f>D245+D246</f>
        <v>8048.3</v>
      </c>
      <c r="E244" s="80">
        <f>E245+E246</f>
        <v>6311</v>
      </c>
      <c r="F244" s="80">
        <f>F245+F246</f>
        <v>3184.3</v>
      </c>
      <c r="G244" s="80">
        <f>G245+G246</f>
        <v>4183.9</v>
      </c>
      <c r="H244" s="78">
        <f t="shared" si="30"/>
        <v>131.39151461859748</v>
      </c>
      <c r="I244" s="75">
        <f t="shared" si="32"/>
        <v>51.98489121926369</v>
      </c>
      <c r="J244" s="66">
        <f t="shared" si="33"/>
        <v>66.29535731262874</v>
      </c>
      <c r="K244" s="73"/>
    </row>
    <row r="245" spans="2:11" s="3" customFormat="1" ht="28.5" customHeight="1">
      <c r="B245" s="116" t="s">
        <v>509</v>
      </c>
      <c r="C245" s="191" t="s">
        <v>108</v>
      </c>
      <c r="D245" s="77">
        <v>3772.3</v>
      </c>
      <c r="E245" s="80">
        <v>3173</v>
      </c>
      <c r="F245" s="80">
        <v>1046.3</v>
      </c>
      <c r="G245" s="77">
        <v>1942.9</v>
      </c>
      <c r="H245" s="78"/>
      <c r="I245" s="75"/>
      <c r="J245" s="192">
        <f t="shared" si="33"/>
        <v>61.23227229751025</v>
      </c>
      <c r="K245" s="73"/>
    </row>
    <row r="246" spans="2:11" s="3" customFormat="1" ht="30.75" customHeight="1">
      <c r="B246" s="116" t="s">
        <v>510</v>
      </c>
      <c r="C246" s="191" t="s">
        <v>109</v>
      </c>
      <c r="D246" s="77">
        <v>4276</v>
      </c>
      <c r="E246" s="80">
        <v>3138</v>
      </c>
      <c r="F246" s="80">
        <v>2138</v>
      </c>
      <c r="G246" s="77">
        <v>2241</v>
      </c>
      <c r="H246" s="78"/>
      <c r="I246" s="75">
        <f t="shared" si="32"/>
        <v>52.4087932647334</v>
      </c>
      <c r="J246" s="192">
        <f t="shared" si="33"/>
        <v>71.41491395793498</v>
      </c>
      <c r="K246" s="73"/>
    </row>
    <row r="247" spans="2:11" s="3" customFormat="1" ht="33" customHeight="1" hidden="1" thickBot="1">
      <c r="B247" s="56" t="s">
        <v>95</v>
      </c>
      <c r="C247" s="101" t="s">
        <v>110</v>
      </c>
      <c r="D247" s="77"/>
      <c r="E247" s="77">
        <v>0</v>
      </c>
      <c r="F247" s="77"/>
      <c r="G247" s="77">
        <v>0</v>
      </c>
      <c r="H247" s="78" t="e">
        <f t="shared" si="30"/>
        <v>#DIV/0!</v>
      </c>
      <c r="I247" s="135" t="e">
        <f aca="true" t="shared" si="34" ref="I247:I253">G247/D247*100</f>
        <v>#DIV/0!</v>
      </c>
      <c r="J247" s="122" t="e">
        <f t="shared" si="33"/>
        <v>#DIV/0!</v>
      </c>
      <c r="K247" s="73"/>
    </row>
    <row r="248" spans="2:11" s="3" customFormat="1" ht="33" customHeight="1">
      <c r="B248" s="108" t="s">
        <v>511</v>
      </c>
      <c r="C248" s="169" t="s">
        <v>56</v>
      </c>
      <c r="D248" s="78">
        <f>D249+D250+D251+D252+D253+D254+D255+D256+D257+D258+D259+D260+D261+D262+D263+D264+D265+D266+D267</f>
        <v>699091.8999999997</v>
      </c>
      <c r="E248" s="77">
        <f>E249+E250+E251+E252+E253+E254+E255+E256+E257+E258+E259+E260+E262+E263+E261+E264+E265</f>
        <v>394148.6</v>
      </c>
      <c r="F248" s="78">
        <f>F249+F250+F251+F252+F253+F254+F255+F256+F257+F258+F259+F260+F262+F263+F261+F264+F265+F266+F267</f>
        <v>347028.19999999995</v>
      </c>
      <c r="G248" s="78">
        <f>G249+G250+G251+G252+G253+G254+G255+G256+G257+G258+G259+G260+G262+G263+G261+G264+G265+G266+G267</f>
        <v>293795.70000000007</v>
      </c>
      <c r="H248" s="78">
        <f t="shared" si="30"/>
        <v>84.66046851523885</v>
      </c>
      <c r="I248" s="135">
        <f t="shared" si="34"/>
        <v>42.02533315004797</v>
      </c>
      <c r="J248" s="122">
        <f t="shared" si="33"/>
        <v>74.53932349372803</v>
      </c>
      <c r="K248" s="73"/>
    </row>
    <row r="249" spans="2:11" s="3" customFormat="1" ht="42" customHeight="1">
      <c r="B249" s="116" t="s">
        <v>512</v>
      </c>
      <c r="C249" s="145" t="s">
        <v>57</v>
      </c>
      <c r="D249" s="77"/>
      <c r="E249" s="80">
        <v>197</v>
      </c>
      <c r="F249" s="80"/>
      <c r="G249" s="77"/>
      <c r="H249" s="78"/>
      <c r="I249" s="75"/>
      <c r="J249" s="192">
        <f t="shared" si="33"/>
        <v>0</v>
      </c>
      <c r="K249" s="73"/>
    </row>
    <row r="250" spans="2:11" s="3" customFormat="1" ht="31.5" customHeight="1">
      <c r="B250" s="116" t="s">
        <v>513</v>
      </c>
      <c r="C250" s="145" t="s">
        <v>58</v>
      </c>
      <c r="D250" s="77">
        <v>423495</v>
      </c>
      <c r="E250" s="80">
        <v>249129</v>
      </c>
      <c r="F250" s="80">
        <v>211747.4</v>
      </c>
      <c r="G250" s="77">
        <v>187600</v>
      </c>
      <c r="H250" s="78">
        <f t="shared" si="30"/>
        <v>88.59612916144425</v>
      </c>
      <c r="I250" s="75">
        <f t="shared" si="34"/>
        <v>44.29804366049186</v>
      </c>
      <c r="J250" s="192">
        <f t="shared" si="33"/>
        <v>75.30235339924296</v>
      </c>
      <c r="K250" s="73"/>
    </row>
    <row r="251" spans="2:11" s="3" customFormat="1" ht="38.25" customHeight="1">
      <c r="B251" s="116" t="s">
        <v>514</v>
      </c>
      <c r="C251" s="145" t="s">
        <v>452</v>
      </c>
      <c r="D251" s="77">
        <v>85266.7</v>
      </c>
      <c r="E251" s="80">
        <v>4033</v>
      </c>
      <c r="F251" s="80">
        <v>39794.6</v>
      </c>
      <c r="G251" s="77">
        <v>33995.6</v>
      </c>
      <c r="H251" s="78">
        <f t="shared" si="30"/>
        <v>85.42767109105256</v>
      </c>
      <c r="I251" s="75">
        <f t="shared" si="34"/>
        <v>39.86972639963784</v>
      </c>
      <c r="J251" s="192">
        <f t="shared" si="33"/>
        <v>842.9357798165137</v>
      </c>
      <c r="K251" s="73"/>
    </row>
    <row r="252" spans="2:11" s="3" customFormat="1" ht="18.75" customHeight="1">
      <c r="B252" s="116" t="s">
        <v>515</v>
      </c>
      <c r="C252" s="102" t="s">
        <v>124</v>
      </c>
      <c r="D252" s="77">
        <v>18921.4</v>
      </c>
      <c r="E252" s="80">
        <v>6179.3</v>
      </c>
      <c r="F252" s="80">
        <v>9460.6</v>
      </c>
      <c r="G252" s="77">
        <v>5516.4</v>
      </c>
      <c r="H252" s="78">
        <f t="shared" si="30"/>
        <v>58.309198148109</v>
      </c>
      <c r="I252" s="75">
        <f t="shared" si="34"/>
        <v>29.154290908706535</v>
      </c>
      <c r="J252" s="192">
        <f t="shared" si="33"/>
        <v>89.27224766559318</v>
      </c>
      <c r="K252" s="73"/>
    </row>
    <row r="253" spans="2:11" s="3" customFormat="1" ht="27.75" customHeight="1">
      <c r="B253" s="116" t="s">
        <v>516</v>
      </c>
      <c r="C253" s="145" t="s">
        <v>125</v>
      </c>
      <c r="D253" s="77">
        <v>10628.2</v>
      </c>
      <c r="E253" s="80">
        <v>6816</v>
      </c>
      <c r="F253" s="80">
        <v>5314.2</v>
      </c>
      <c r="G253" s="77">
        <v>5314.2</v>
      </c>
      <c r="H253" s="78">
        <f t="shared" si="30"/>
        <v>100</v>
      </c>
      <c r="I253" s="75">
        <f t="shared" si="34"/>
        <v>50.00094089309572</v>
      </c>
      <c r="J253" s="192">
        <f t="shared" si="33"/>
        <v>77.96654929577464</v>
      </c>
      <c r="K253" s="73"/>
    </row>
    <row r="254" spans="2:11" s="3" customFormat="1" ht="41.25" customHeight="1">
      <c r="B254" s="116" t="s">
        <v>517</v>
      </c>
      <c r="C254" s="145" t="s">
        <v>59</v>
      </c>
      <c r="D254" s="80">
        <v>64631.1</v>
      </c>
      <c r="E254" s="80">
        <v>61933</v>
      </c>
      <c r="F254" s="80">
        <v>32315.6</v>
      </c>
      <c r="G254" s="77">
        <v>17285.3</v>
      </c>
      <c r="H254" s="78">
        <f t="shared" si="30"/>
        <v>53.489026971493644</v>
      </c>
      <c r="I254" s="75">
        <f>G254/D254*100</f>
        <v>26.744554866001042</v>
      </c>
      <c r="J254" s="193">
        <f>G254/E254*100</f>
        <v>27.90967658598808</v>
      </c>
      <c r="K254" s="73"/>
    </row>
    <row r="255" spans="2:11" s="3" customFormat="1" ht="28.5" customHeight="1">
      <c r="B255" s="116" t="s">
        <v>518</v>
      </c>
      <c r="C255" s="145" t="s">
        <v>60</v>
      </c>
      <c r="D255" s="77">
        <v>1085.1</v>
      </c>
      <c r="E255" s="80">
        <v>829.2</v>
      </c>
      <c r="F255" s="80">
        <v>542.6</v>
      </c>
      <c r="G255" s="77">
        <v>524.4</v>
      </c>
      <c r="H255" s="78">
        <f t="shared" si="30"/>
        <v>96.64577957980094</v>
      </c>
      <c r="I255" s="75">
        <f>G255/D255*100</f>
        <v>48.32734310201825</v>
      </c>
      <c r="J255" s="192">
        <f>G255/E255*100</f>
        <v>63.24167872648335</v>
      </c>
      <c r="K255" s="73"/>
    </row>
    <row r="256" spans="2:11" s="3" customFormat="1" ht="26.25">
      <c r="B256" s="116" t="s">
        <v>519</v>
      </c>
      <c r="C256" s="145" t="s">
        <v>61</v>
      </c>
      <c r="D256" s="77">
        <v>4888.1</v>
      </c>
      <c r="E256" s="80">
        <v>3700.5</v>
      </c>
      <c r="F256" s="80">
        <v>2444</v>
      </c>
      <c r="G256" s="77">
        <v>2050</v>
      </c>
      <c r="H256" s="78">
        <f t="shared" si="30"/>
        <v>83.87888707037644</v>
      </c>
      <c r="I256" s="75">
        <f>G256/D256*100</f>
        <v>41.93858554448558</v>
      </c>
      <c r="J256" s="192">
        <f>G256/E256*100</f>
        <v>55.39791920010809</v>
      </c>
      <c r="K256" s="73"/>
    </row>
    <row r="257" spans="2:11" s="3" customFormat="1" ht="30.75" customHeight="1">
      <c r="B257" s="116" t="s">
        <v>520</v>
      </c>
      <c r="C257" s="142" t="s">
        <v>62</v>
      </c>
      <c r="D257" s="77">
        <v>355</v>
      </c>
      <c r="E257" s="80">
        <v>233</v>
      </c>
      <c r="F257" s="80">
        <v>177.4</v>
      </c>
      <c r="G257" s="77">
        <v>180</v>
      </c>
      <c r="H257" s="78">
        <f t="shared" si="30"/>
        <v>101.46561443066516</v>
      </c>
      <c r="I257" s="75">
        <f aca="true" t="shared" si="35" ref="I257:I270">G257/D257*100</f>
        <v>50.70422535211267</v>
      </c>
      <c r="J257" s="192">
        <f aca="true" t="shared" si="36" ref="J257:J287">G257/E257*100</f>
        <v>77.25321888412017</v>
      </c>
      <c r="K257" s="73"/>
    </row>
    <row r="258" spans="2:11" s="3" customFormat="1" ht="51.75">
      <c r="B258" s="116" t="s">
        <v>521</v>
      </c>
      <c r="C258" s="145" t="s">
        <v>114</v>
      </c>
      <c r="D258" s="77">
        <v>32604</v>
      </c>
      <c r="E258" s="80">
        <v>22422</v>
      </c>
      <c r="F258" s="80">
        <v>16302</v>
      </c>
      <c r="G258" s="77">
        <v>13585</v>
      </c>
      <c r="H258" s="78">
        <f t="shared" si="30"/>
        <v>83.33333333333334</v>
      </c>
      <c r="I258" s="75">
        <f t="shared" si="35"/>
        <v>41.66666666666667</v>
      </c>
      <c r="J258" s="192">
        <f t="shared" si="36"/>
        <v>60.587815538310586</v>
      </c>
      <c r="K258" s="73"/>
    </row>
    <row r="259" spans="2:11" s="3" customFormat="1" ht="25.5" customHeight="1">
      <c r="B259" s="116" t="s">
        <v>522</v>
      </c>
      <c r="C259" s="145" t="s">
        <v>113</v>
      </c>
      <c r="D259" s="80"/>
      <c r="E259" s="80">
        <v>1035</v>
      </c>
      <c r="F259" s="80"/>
      <c r="G259" s="77"/>
      <c r="H259" s="78"/>
      <c r="I259" s="75"/>
      <c r="J259" s="192">
        <f t="shared" si="36"/>
        <v>0</v>
      </c>
      <c r="K259" s="73"/>
    </row>
    <row r="260" spans="2:11" s="3" customFormat="1" ht="26.25">
      <c r="B260" s="116" t="s">
        <v>523</v>
      </c>
      <c r="C260" s="145" t="s">
        <v>63</v>
      </c>
      <c r="D260" s="80">
        <v>6796.7</v>
      </c>
      <c r="E260" s="80">
        <v>2750</v>
      </c>
      <c r="F260" s="80">
        <v>3398.2</v>
      </c>
      <c r="G260" s="77">
        <v>3042.2</v>
      </c>
      <c r="H260" s="78">
        <f t="shared" si="30"/>
        <v>89.52386557589313</v>
      </c>
      <c r="I260" s="75">
        <f t="shared" si="35"/>
        <v>44.75995703797431</v>
      </c>
      <c r="J260" s="192">
        <f t="shared" si="36"/>
        <v>110.62545454545455</v>
      </c>
      <c r="K260" s="73"/>
    </row>
    <row r="261" spans="2:11" s="3" customFormat="1" ht="39" customHeight="1">
      <c r="B261" s="116" t="s">
        <v>524</v>
      </c>
      <c r="C261" s="145" t="s">
        <v>457</v>
      </c>
      <c r="D261" s="80">
        <v>25228</v>
      </c>
      <c r="E261" s="80">
        <v>18621.6</v>
      </c>
      <c r="F261" s="80">
        <v>12614</v>
      </c>
      <c r="G261" s="77">
        <v>10091.2</v>
      </c>
      <c r="H261" s="78">
        <f t="shared" si="30"/>
        <v>80</v>
      </c>
      <c r="I261" s="75">
        <f t="shared" si="35"/>
        <v>40</v>
      </c>
      <c r="J261" s="192">
        <f t="shared" si="36"/>
        <v>54.19083215190962</v>
      </c>
      <c r="K261" s="73"/>
    </row>
    <row r="262" spans="2:11" s="3" customFormat="1" ht="36.75" customHeight="1">
      <c r="B262" s="116" t="s">
        <v>525</v>
      </c>
      <c r="C262" s="145" t="s">
        <v>64</v>
      </c>
      <c r="D262" s="80">
        <v>200</v>
      </c>
      <c r="E262" s="80">
        <v>743</v>
      </c>
      <c r="F262" s="80">
        <v>421.4</v>
      </c>
      <c r="G262" s="77"/>
      <c r="H262" s="78">
        <f t="shared" si="30"/>
        <v>0</v>
      </c>
      <c r="I262" s="75">
        <f>G262/D262*100</f>
        <v>0</v>
      </c>
      <c r="J262" s="192">
        <f>G262/E262*100</f>
        <v>0</v>
      </c>
      <c r="K262" s="73"/>
    </row>
    <row r="263" spans="2:11" s="3" customFormat="1" ht="28.5" customHeight="1">
      <c r="B263" s="116" t="s">
        <v>526</v>
      </c>
      <c r="C263" s="145" t="s">
        <v>283</v>
      </c>
      <c r="D263" s="80">
        <v>18650</v>
      </c>
      <c r="E263" s="80">
        <v>11261</v>
      </c>
      <c r="F263" s="80">
        <v>9325</v>
      </c>
      <c r="G263" s="77">
        <v>10386</v>
      </c>
      <c r="H263" s="78">
        <f t="shared" si="30"/>
        <v>111.37801608579088</v>
      </c>
      <c r="I263" s="75">
        <f t="shared" si="35"/>
        <v>55.68900804289544</v>
      </c>
      <c r="J263" s="192">
        <f t="shared" si="36"/>
        <v>92.22981973181777</v>
      </c>
      <c r="K263" s="73"/>
    </row>
    <row r="264" spans="2:11" s="3" customFormat="1" ht="28.5" customHeight="1">
      <c r="B264" s="116" t="s">
        <v>527</v>
      </c>
      <c r="C264" s="145" t="s">
        <v>327</v>
      </c>
      <c r="D264" s="80">
        <v>2960</v>
      </c>
      <c r="E264" s="80">
        <v>2010</v>
      </c>
      <c r="F264" s="80">
        <v>1480</v>
      </c>
      <c r="G264" s="77">
        <v>1232</v>
      </c>
      <c r="H264" s="78">
        <f t="shared" si="30"/>
        <v>83.24324324324324</v>
      </c>
      <c r="I264" s="75">
        <f t="shared" si="35"/>
        <v>41.62162162162162</v>
      </c>
      <c r="J264" s="192">
        <f t="shared" si="36"/>
        <v>61.29353233830845</v>
      </c>
      <c r="K264" s="73"/>
    </row>
    <row r="265" spans="2:11" s="3" customFormat="1" ht="28.5" customHeight="1">
      <c r="B265" s="116" t="s">
        <v>528</v>
      </c>
      <c r="C265" s="145" t="s">
        <v>364</v>
      </c>
      <c r="D265" s="80">
        <v>2733.2</v>
      </c>
      <c r="E265" s="80">
        <v>2256</v>
      </c>
      <c r="F265" s="80">
        <v>1366.6</v>
      </c>
      <c r="G265" s="77">
        <v>2733.2</v>
      </c>
      <c r="H265" s="78">
        <f t="shared" si="30"/>
        <v>200</v>
      </c>
      <c r="I265" s="75">
        <f t="shared" si="35"/>
        <v>100</v>
      </c>
      <c r="J265" s="192">
        <f t="shared" si="36"/>
        <v>121.15248226950355</v>
      </c>
      <c r="K265" s="73"/>
    </row>
    <row r="266" spans="2:11" s="3" customFormat="1" ht="42" customHeight="1">
      <c r="B266" s="116" t="s">
        <v>455</v>
      </c>
      <c r="C266" s="145" t="s">
        <v>456</v>
      </c>
      <c r="D266" s="80">
        <v>44.2</v>
      </c>
      <c r="E266" s="80"/>
      <c r="F266" s="80">
        <v>22</v>
      </c>
      <c r="G266" s="77">
        <v>22</v>
      </c>
      <c r="H266" s="78">
        <f t="shared" si="30"/>
        <v>100</v>
      </c>
      <c r="I266" s="75">
        <f t="shared" si="35"/>
        <v>49.77375565610859</v>
      </c>
      <c r="J266" s="192"/>
      <c r="K266" s="73"/>
    </row>
    <row r="267" spans="2:11" s="3" customFormat="1" ht="38.25" customHeight="1">
      <c r="B267" s="116" t="s">
        <v>453</v>
      </c>
      <c r="C267" s="145" t="s">
        <v>454</v>
      </c>
      <c r="D267" s="80">
        <v>605.2</v>
      </c>
      <c r="E267" s="80"/>
      <c r="F267" s="80">
        <v>302.6</v>
      </c>
      <c r="G267" s="77">
        <v>238.2</v>
      </c>
      <c r="H267" s="78">
        <f t="shared" si="30"/>
        <v>78.71777924653006</v>
      </c>
      <c r="I267" s="75">
        <f t="shared" si="35"/>
        <v>39.35888962326503</v>
      </c>
      <c r="J267" s="192"/>
      <c r="K267" s="73"/>
    </row>
    <row r="268" spans="2:11" s="3" customFormat="1" ht="59.25" customHeight="1">
      <c r="B268" s="56" t="s">
        <v>529</v>
      </c>
      <c r="C268" s="100" t="s">
        <v>204</v>
      </c>
      <c r="D268" s="77">
        <v>45531.3</v>
      </c>
      <c r="E268" s="80">
        <v>38882.2</v>
      </c>
      <c r="F268" s="80">
        <v>22765.6</v>
      </c>
      <c r="G268" s="77">
        <v>15177.1</v>
      </c>
      <c r="H268" s="78">
        <f t="shared" si="30"/>
        <v>66.66681308641108</v>
      </c>
      <c r="I268" s="75">
        <f t="shared" si="35"/>
        <v>33.33333333333333</v>
      </c>
      <c r="J268" s="192">
        <f t="shared" si="36"/>
        <v>39.03354234071118</v>
      </c>
      <c r="K268" s="73"/>
    </row>
    <row r="269" spans="2:11" s="3" customFormat="1" ht="44.25" customHeight="1" hidden="1" thickBot="1">
      <c r="B269" s="56" t="s">
        <v>297</v>
      </c>
      <c r="C269" s="100" t="s">
        <v>65</v>
      </c>
      <c r="D269" s="80"/>
      <c r="E269" s="80">
        <f>E270+E271</f>
        <v>0</v>
      </c>
      <c r="F269" s="80"/>
      <c r="G269" s="80">
        <f>G270+G271</f>
        <v>0</v>
      </c>
      <c r="H269" s="78" t="e">
        <f t="shared" si="30"/>
        <v>#DIV/0!</v>
      </c>
      <c r="I269" s="75" t="e">
        <f t="shared" si="35"/>
        <v>#DIV/0!</v>
      </c>
      <c r="J269" s="192" t="e">
        <f t="shared" si="36"/>
        <v>#DIV/0!</v>
      </c>
      <c r="K269" s="73"/>
    </row>
    <row r="270" spans="2:11" s="3" customFormat="1" ht="32.25" customHeight="1" hidden="1" thickTop="1">
      <c r="B270" s="116" t="s">
        <v>256</v>
      </c>
      <c r="C270" s="151" t="s">
        <v>0</v>
      </c>
      <c r="D270" s="80"/>
      <c r="E270" s="80">
        <v>0</v>
      </c>
      <c r="F270" s="80"/>
      <c r="G270" s="77">
        <v>0</v>
      </c>
      <c r="H270" s="78" t="e">
        <f t="shared" si="30"/>
        <v>#DIV/0!</v>
      </c>
      <c r="I270" s="75" t="e">
        <f t="shared" si="35"/>
        <v>#DIV/0!</v>
      </c>
      <c r="J270" s="192" t="e">
        <f t="shared" si="36"/>
        <v>#DIV/0!</v>
      </c>
      <c r="K270" s="73"/>
    </row>
    <row r="271" spans="2:11" s="3" customFormat="1" ht="55.5" customHeight="1" hidden="1" thickBot="1">
      <c r="B271" s="116" t="s">
        <v>298</v>
      </c>
      <c r="C271" s="151" t="s">
        <v>1</v>
      </c>
      <c r="D271" s="80"/>
      <c r="E271" s="80">
        <v>0</v>
      </c>
      <c r="F271" s="80"/>
      <c r="G271" s="77">
        <v>0</v>
      </c>
      <c r="H271" s="78" t="e">
        <f t="shared" si="30"/>
        <v>#DIV/0!</v>
      </c>
      <c r="I271" s="75" t="e">
        <f>G271/D271*100</f>
        <v>#DIV/0!</v>
      </c>
      <c r="J271" s="192" t="e">
        <f t="shared" si="36"/>
        <v>#DIV/0!</v>
      </c>
      <c r="K271" s="73"/>
    </row>
    <row r="272" spans="2:11" s="3" customFormat="1" ht="50.25" customHeight="1">
      <c r="B272" s="56" t="s">
        <v>530</v>
      </c>
      <c r="C272" s="100" t="s">
        <v>66</v>
      </c>
      <c r="D272" s="77">
        <f>D274</f>
        <v>3603</v>
      </c>
      <c r="E272" s="77">
        <f>SUM(E273:E274)</f>
        <v>2367</v>
      </c>
      <c r="F272" s="77">
        <f>SUM(F273:F274)</f>
        <v>1801.4</v>
      </c>
      <c r="G272" s="77">
        <f>SUM(G273:G274)</f>
        <v>1589</v>
      </c>
      <c r="H272" s="78">
        <f t="shared" si="30"/>
        <v>88.20917064505385</v>
      </c>
      <c r="I272" s="75">
        <f>G272/D272*100</f>
        <v>44.10213710796558</v>
      </c>
      <c r="J272" s="192">
        <f t="shared" si="36"/>
        <v>67.13138994507815</v>
      </c>
      <c r="K272" s="73"/>
    </row>
    <row r="273" spans="2:11" s="3" customFormat="1" ht="40.5" customHeight="1" hidden="1" thickTop="1">
      <c r="B273" s="116" t="s">
        <v>299</v>
      </c>
      <c r="C273" s="151" t="s">
        <v>67</v>
      </c>
      <c r="D273" s="77"/>
      <c r="E273" s="77">
        <v>0</v>
      </c>
      <c r="F273" s="77"/>
      <c r="G273" s="77">
        <v>0</v>
      </c>
      <c r="H273" s="78" t="e">
        <f t="shared" si="30"/>
        <v>#DIV/0!</v>
      </c>
      <c r="I273" s="75" t="e">
        <f>G273/D273*100</f>
        <v>#DIV/0!</v>
      </c>
      <c r="J273" s="192" t="e">
        <f t="shared" si="36"/>
        <v>#DIV/0!</v>
      </c>
      <c r="K273" s="73"/>
    </row>
    <row r="274" spans="2:11" s="3" customFormat="1" ht="39.75" customHeight="1">
      <c r="B274" s="116" t="s">
        <v>531</v>
      </c>
      <c r="C274" s="151" t="s">
        <v>68</v>
      </c>
      <c r="D274" s="77">
        <v>3603</v>
      </c>
      <c r="E274" s="77">
        <v>2367</v>
      </c>
      <c r="F274" s="77">
        <v>1801.4</v>
      </c>
      <c r="G274" s="77">
        <v>1589</v>
      </c>
      <c r="H274" s="78">
        <f t="shared" si="30"/>
        <v>88.20917064505385</v>
      </c>
      <c r="I274" s="75">
        <f>G274/D274*100</f>
        <v>44.10213710796558</v>
      </c>
      <c r="J274" s="192">
        <f t="shared" si="36"/>
        <v>67.13138994507815</v>
      </c>
      <c r="K274" s="73"/>
    </row>
    <row r="275" spans="2:11" s="3" customFormat="1" ht="39.75" customHeight="1">
      <c r="B275" s="56" t="s">
        <v>532</v>
      </c>
      <c r="C275" s="101" t="s">
        <v>344</v>
      </c>
      <c r="D275" s="77">
        <f>D277+D278</f>
        <v>3987.8</v>
      </c>
      <c r="E275" s="77">
        <f>E276+E278</f>
        <v>2635</v>
      </c>
      <c r="F275" s="77">
        <f>F277+F278</f>
        <v>1993.9</v>
      </c>
      <c r="G275" s="77">
        <f>G277+G278</f>
        <v>1421</v>
      </c>
      <c r="H275" s="78">
        <f t="shared" si="30"/>
        <v>71.26736546466724</v>
      </c>
      <c r="I275" s="75">
        <f aca="true" t="shared" si="37" ref="I275:I280">G275/D275*100</f>
        <v>35.63368273233362</v>
      </c>
      <c r="J275" s="192">
        <f aca="true" t="shared" si="38" ref="J275:J281">G275/E275*100</f>
        <v>53.92789373814042</v>
      </c>
      <c r="K275" s="73"/>
    </row>
    <row r="276" spans="2:11" s="3" customFormat="1" ht="39.75" customHeight="1" hidden="1" thickTop="1">
      <c r="B276" s="116" t="s">
        <v>336</v>
      </c>
      <c r="C276" s="151" t="s">
        <v>337</v>
      </c>
      <c r="D276" s="77"/>
      <c r="E276" s="77">
        <v>0</v>
      </c>
      <c r="F276" s="77"/>
      <c r="G276" s="77">
        <v>0</v>
      </c>
      <c r="H276" s="78" t="e">
        <f aca="true" t="shared" si="39" ref="H276:H337">G276/F276*100</f>
        <v>#DIV/0!</v>
      </c>
      <c r="I276" s="75" t="e">
        <f t="shared" si="37"/>
        <v>#DIV/0!</v>
      </c>
      <c r="J276" s="192" t="e">
        <f t="shared" si="38"/>
        <v>#DIV/0!</v>
      </c>
      <c r="K276" s="73"/>
    </row>
    <row r="277" spans="2:11" s="3" customFormat="1" ht="39.75" customHeight="1">
      <c r="B277" s="116" t="s">
        <v>458</v>
      </c>
      <c r="C277" s="151" t="s">
        <v>337</v>
      </c>
      <c r="D277" s="77">
        <v>3167.9</v>
      </c>
      <c r="E277" s="77"/>
      <c r="F277" s="77">
        <v>1584</v>
      </c>
      <c r="G277" s="77">
        <v>1421</v>
      </c>
      <c r="H277" s="78">
        <f t="shared" si="39"/>
        <v>89.70959595959596</v>
      </c>
      <c r="I277" s="75"/>
      <c r="J277" s="192"/>
      <c r="K277" s="73"/>
    </row>
    <row r="278" spans="2:11" s="3" customFormat="1" ht="39.75" customHeight="1">
      <c r="B278" s="116" t="s">
        <v>533</v>
      </c>
      <c r="C278" s="151" t="s">
        <v>338</v>
      </c>
      <c r="D278" s="77">
        <v>819.9</v>
      </c>
      <c r="E278" s="77">
        <v>2635</v>
      </c>
      <c r="F278" s="77">
        <v>409.9</v>
      </c>
      <c r="G278" s="77"/>
      <c r="H278" s="78">
        <f t="shared" si="39"/>
        <v>0</v>
      </c>
      <c r="I278" s="75">
        <f t="shared" si="37"/>
        <v>0</v>
      </c>
      <c r="J278" s="192">
        <f t="shared" si="38"/>
        <v>0</v>
      </c>
      <c r="K278" s="73"/>
    </row>
    <row r="279" spans="2:11" s="3" customFormat="1" ht="60.75" customHeight="1">
      <c r="B279" s="56" t="s">
        <v>534</v>
      </c>
      <c r="C279" s="194" t="s">
        <v>373</v>
      </c>
      <c r="D279" s="77">
        <f>D280+D281</f>
        <v>1715.5</v>
      </c>
      <c r="E279" s="77">
        <f>E280+E281</f>
        <v>12008.5</v>
      </c>
      <c r="F279" s="77">
        <f>F280</f>
        <v>1314</v>
      </c>
      <c r="G279" s="77">
        <f>G280+G281</f>
        <v>1715.5</v>
      </c>
      <c r="H279" s="78">
        <f t="shared" si="39"/>
        <v>130.55555555555557</v>
      </c>
      <c r="I279" s="75">
        <f t="shared" si="37"/>
        <v>100</v>
      </c>
      <c r="J279" s="192">
        <f t="shared" si="38"/>
        <v>14.285714285714285</v>
      </c>
      <c r="K279" s="73"/>
    </row>
    <row r="280" spans="2:11" s="3" customFormat="1" ht="62.25" customHeight="1">
      <c r="B280" s="56" t="s">
        <v>535</v>
      </c>
      <c r="C280" s="194" t="s">
        <v>373</v>
      </c>
      <c r="D280" s="77">
        <v>1715.5</v>
      </c>
      <c r="E280" s="77">
        <v>9198</v>
      </c>
      <c r="F280" s="77">
        <v>1314</v>
      </c>
      <c r="G280" s="77">
        <v>1314</v>
      </c>
      <c r="H280" s="78">
        <f t="shared" si="39"/>
        <v>100</v>
      </c>
      <c r="I280" s="75">
        <f t="shared" si="37"/>
        <v>76.59574468085107</v>
      </c>
      <c r="J280" s="192">
        <f t="shared" si="38"/>
        <v>14.285714285714285</v>
      </c>
      <c r="K280" s="73"/>
    </row>
    <row r="281" spans="2:11" s="3" customFormat="1" ht="62.25" customHeight="1">
      <c r="B281" s="56" t="s">
        <v>536</v>
      </c>
      <c r="C281" s="194" t="s">
        <v>373</v>
      </c>
      <c r="D281" s="77"/>
      <c r="E281" s="77">
        <v>2810.5</v>
      </c>
      <c r="F281" s="77"/>
      <c r="G281" s="77">
        <v>401.5</v>
      </c>
      <c r="H281" s="78" t="e">
        <f t="shared" si="39"/>
        <v>#DIV/0!</v>
      </c>
      <c r="I281" s="75"/>
      <c r="J281" s="192">
        <f t="shared" si="38"/>
        <v>14.285714285714285</v>
      </c>
      <c r="K281" s="73"/>
    </row>
    <row r="282" spans="2:12" s="3" customFormat="1" ht="53.25" customHeight="1">
      <c r="B282" s="56" t="s">
        <v>537</v>
      </c>
      <c r="C282" s="194" t="s">
        <v>339</v>
      </c>
      <c r="D282" s="77">
        <v>1314</v>
      </c>
      <c r="E282" s="77">
        <v>2500</v>
      </c>
      <c r="F282" s="77">
        <v>1314</v>
      </c>
      <c r="G282" s="77">
        <v>1314</v>
      </c>
      <c r="H282" s="78">
        <f t="shared" si="39"/>
        <v>100</v>
      </c>
      <c r="I282" s="75"/>
      <c r="J282" s="192">
        <f t="shared" si="36"/>
        <v>52.559999999999995</v>
      </c>
      <c r="K282" s="73"/>
      <c r="L282" s="95"/>
    </row>
    <row r="283" spans="2:11" s="3" customFormat="1" ht="15.75" hidden="1">
      <c r="B283" s="56"/>
      <c r="C283" s="184"/>
      <c r="D283" s="77"/>
      <c r="E283" s="77"/>
      <c r="F283" s="77"/>
      <c r="G283" s="77"/>
      <c r="H283" s="78" t="e">
        <f t="shared" si="39"/>
        <v>#DIV/0!</v>
      </c>
      <c r="I283" s="75" t="e">
        <f>G283/D283*100</f>
        <v>#DIV/0!</v>
      </c>
      <c r="J283" s="66" t="e">
        <f t="shared" si="36"/>
        <v>#DIV/0!</v>
      </c>
      <c r="K283" s="73"/>
    </row>
    <row r="284" spans="2:11" s="3" customFormat="1" ht="27" customHeight="1" hidden="1" thickBot="1">
      <c r="B284" s="56"/>
      <c r="C284" s="184"/>
      <c r="D284" s="77"/>
      <c r="E284" s="77"/>
      <c r="F284" s="77"/>
      <c r="G284" s="77"/>
      <c r="H284" s="78" t="e">
        <f t="shared" si="39"/>
        <v>#DIV/0!</v>
      </c>
      <c r="I284" s="75" t="e">
        <f>G284/D284*100</f>
        <v>#DIV/0!</v>
      </c>
      <c r="J284" s="66" t="e">
        <f t="shared" si="36"/>
        <v>#DIV/0!</v>
      </c>
      <c r="K284" s="73"/>
    </row>
    <row r="285" spans="2:11" s="3" customFormat="1" ht="27" customHeight="1" hidden="1" thickTop="1">
      <c r="B285" s="116"/>
      <c r="C285" s="178"/>
      <c r="D285" s="77"/>
      <c r="E285" s="77"/>
      <c r="F285" s="77"/>
      <c r="G285" s="77"/>
      <c r="H285" s="78" t="e">
        <f t="shared" si="39"/>
        <v>#DIV/0!</v>
      </c>
      <c r="I285" s="75"/>
      <c r="J285" s="66" t="e">
        <f t="shared" si="36"/>
        <v>#DIV/0!</v>
      </c>
      <c r="K285" s="73"/>
    </row>
    <row r="286" spans="2:11" s="3" customFormat="1" ht="27" customHeight="1" hidden="1">
      <c r="B286" s="116"/>
      <c r="C286" s="178"/>
      <c r="D286" s="77"/>
      <c r="E286" s="77"/>
      <c r="F286" s="77"/>
      <c r="G286" s="77"/>
      <c r="H286" s="78" t="e">
        <f t="shared" si="39"/>
        <v>#DIV/0!</v>
      </c>
      <c r="I286" s="75" t="e">
        <f>#REF!/D286*100</f>
        <v>#REF!</v>
      </c>
      <c r="J286" s="66" t="e">
        <f t="shared" si="36"/>
        <v>#DIV/0!</v>
      </c>
      <c r="K286" s="73"/>
    </row>
    <row r="287" spans="2:11" s="3" customFormat="1" ht="27" customHeight="1" hidden="1" thickBot="1">
      <c r="B287" s="116"/>
      <c r="C287" s="178"/>
      <c r="D287" s="77"/>
      <c r="E287" s="77"/>
      <c r="F287" s="77"/>
      <c r="G287" s="77"/>
      <c r="H287" s="78" t="e">
        <f t="shared" si="39"/>
        <v>#DIV/0!</v>
      </c>
      <c r="I287" s="75"/>
      <c r="J287" s="66" t="e">
        <f t="shared" si="36"/>
        <v>#DIV/0!</v>
      </c>
      <c r="K287" s="73"/>
    </row>
    <row r="288" spans="2:11" s="3" customFormat="1" ht="25.5" customHeight="1" hidden="1" thickBot="1">
      <c r="B288" s="116"/>
      <c r="C288" s="178"/>
      <c r="D288" s="77"/>
      <c r="E288" s="77"/>
      <c r="F288" s="77"/>
      <c r="G288" s="77"/>
      <c r="H288" s="78" t="e">
        <f t="shared" si="39"/>
        <v>#DIV/0!</v>
      </c>
      <c r="I288" s="75"/>
      <c r="J288" s="66"/>
      <c r="K288" s="73"/>
    </row>
    <row r="289" spans="2:11" s="3" customFormat="1" ht="23.25" customHeight="1" hidden="1" thickBot="1">
      <c r="B289" s="116"/>
      <c r="C289" s="178"/>
      <c r="D289" s="77"/>
      <c r="E289" s="77"/>
      <c r="F289" s="77"/>
      <c r="G289" s="77"/>
      <c r="H289" s="78" t="e">
        <f t="shared" si="39"/>
        <v>#DIV/0!</v>
      </c>
      <c r="I289" s="75" t="e">
        <f>G289/D289*100</f>
        <v>#DIV/0!</v>
      </c>
      <c r="J289" s="66" t="e">
        <f aca="true" t="shared" si="40" ref="J289:J317">G289/E289*100</f>
        <v>#DIV/0!</v>
      </c>
      <c r="K289" s="73"/>
    </row>
    <row r="290" spans="2:11" s="3" customFormat="1" ht="23.25" customHeight="1" hidden="1" thickBot="1">
      <c r="B290" s="56"/>
      <c r="C290" s="101"/>
      <c r="D290" s="77"/>
      <c r="E290" s="77"/>
      <c r="F290" s="77"/>
      <c r="G290" s="77"/>
      <c r="H290" s="78" t="e">
        <f t="shared" si="39"/>
        <v>#DIV/0!</v>
      </c>
      <c r="I290" s="75"/>
      <c r="J290" s="66" t="e">
        <f t="shared" si="40"/>
        <v>#DIV/0!</v>
      </c>
      <c r="K290" s="73"/>
    </row>
    <row r="291" spans="2:11" s="3" customFormat="1" ht="36.75" customHeight="1" hidden="1" thickBot="1">
      <c r="B291" s="57"/>
      <c r="C291" s="184"/>
      <c r="D291" s="77"/>
      <c r="E291" s="77"/>
      <c r="F291" s="77"/>
      <c r="G291" s="77"/>
      <c r="H291" s="78" t="e">
        <f t="shared" si="39"/>
        <v>#DIV/0!</v>
      </c>
      <c r="I291" s="75"/>
      <c r="J291" s="66" t="e">
        <f t="shared" si="40"/>
        <v>#DIV/0!</v>
      </c>
      <c r="K291" s="73"/>
    </row>
    <row r="292" spans="2:11" s="3" customFormat="1" ht="35.25" customHeight="1" hidden="1" thickTop="1">
      <c r="B292" s="116"/>
      <c r="C292" s="178"/>
      <c r="D292" s="77"/>
      <c r="E292" s="77"/>
      <c r="F292" s="77"/>
      <c r="G292" s="77"/>
      <c r="H292" s="78" t="e">
        <f t="shared" si="39"/>
        <v>#DIV/0!</v>
      </c>
      <c r="I292" s="75"/>
      <c r="J292" s="66" t="e">
        <f t="shared" si="40"/>
        <v>#DIV/0!</v>
      </c>
      <c r="K292" s="73"/>
    </row>
    <row r="293" spans="2:11" s="3" customFormat="1" ht="33" customHeight="1" hidden="1">
      <c r="B293" s="116"/>
      <c r="C293" s="178"/>
      <c r="D293" s="77"/>
      <c r="E293" s="77"/>
      <c r="F293" s="77"/>
      <c r="G293" s="77"/>
      <c r="H293" s="78" t="e">
        <f t="shared" si="39"/>
        <v>#DIV/0!</v>
      </c>
      <c r="I293" s="75"/>
      <c r="J293" s="66" t="e">
        <f t="shared" si="40"/>
        <v>#DIV/0!</v>
      </c>
      <c r="K293" s="73"/>
    </row>
    <row r="294" spans="2:11" s="3" customFormat="1" ht="33" customHeight="1" hidden="1">
      <c r="B294" s="116"/>
      <c r="C294" s="178"/>
      <c r="D294" s="77"/>
      <c r="E294" s="77"/>
      <c r="F294" s="77"/>
      <c r="G294" s="77"/>
      <c r="H294" s="78" t="e">
        <f t="shared" si="39"/>
        <v>#DIV/0!</v>
      </c>
      <c r="I294" s="75"/>
      <c r="J294" s="66" t="e">
        <f t="shared" si="40"/>
        <v>#DIV/0!</v>
      </c>
      <c r="K294" s="73"/>
    </row>
    <row r="295" spans="2:11" s="3" customFormat="1" ht="26.25" customHeight="1" hidden="1" thickBot="1">
      <c r="B295" s="56"/>
      <c r="C295" s="184"/>
      <c r="D295" s="77"/>
      <c r="E295" s="77"/>
      <c r="F295" s="77"/>
      <c r="G295" s="77"/>
      <c r="H295" s="78" t="e">
        <f t="shared" si="39"/>
        <v>#DIV/0!</v>
      </c>
      <c r="I295" s="75"/>
      <c r="J295" s="66" t="e">
        <f t="shared" si="40"/>
        <v>#DIV/0!</v>
      </c>
      <c r="K295" s="73"/>
    </row>
    <row r="296" spans="2:11" s="3" customFormat="1" ht="23.25" customHeight="1" hidden="1" thickBot="1">
      <c r="B296" s="56"/>
      <c r="C296" s="101"/>
      <c r="D296" s="77"/>
      <c r="E296" s="77"/>
      <c r="F296" s="77"/>
      <c r="G296" s="77"/>
      <c r="H296" s="78" t="e">
        <f t="shared" si="39"/>
        <v>#DIV/0!</v>
      </c>
      <c r="I296" s="75"/>
      <c r="J296" s="66" t="e">
        <f t="shared" si="40"/>
        <v>#DIV/0!</v>
      </c>
      <c r="K296" s="73"/>
    </row>
    <row r="297" spans="2:11" s="3" customFormat="1" ht="15.75" hidden="1">
      <c r="B297" s="56"/>
      <c r="C297" s="101"/>
      <c r="D297" s="77"/>
      <c r="E297" s="77"/>
      <c r="F297" s="77"/>
      <c r="G297" s="78"/>
      <c r="H297" s="78" t="e">
        <f t="shared" si="39"/>
        <v>#DIV/0!</v>
      </c>
      <c r="I297" s="129"/>
      <c r="J297" s="119" t="e">
        <f t="shared" si="40"/>
        <v>#DIV/0!</v>
      </c>
      <c r="K297" s="73"/>
    </row>
    <row r="298" spans="2:11" s="3" customFormat="1" ht="28.5" customHeight="1" hidden="1" thickBot="1">
      <c r="B298" s="56"/>
      <c r="C298" s="101"/>
      <c r="D298" s="77"/>
      <c r="E298" s="77"/>
      <c r="F298" s="77"/>
      <c r="G298" s="77"/>
      <c r="H298" s="78" t="e">
        <f t="shared" si="39"/>
        <v>#DIV/0!</v>
      </c>
      <c r="I298" s="75"/>
      <c r="J298" s="66" t="e">
        <f t="shared" si="40"/>
        <v>#DIV/0!</v>
      </c>
      <c r="K298" s="73"/>
    </row>
    <row r="299" spans="2:11" s="3" customFormat="1" ht="17.25" customHeight="1">
      <c r="B299" s="111" t="s">
        <v>538</v>
      </c>
      <c r="C299" s="195" t="s">
        <v>69</v>
      </c>
      <c r="D299" s="78">
        <f>D300++D301+D302+D304+D305+D306++D307</f>
        <v>58398.5</v>
      </c>
      <c r="E299" s="78" t="e">
        <f>E300+E304+E303+E307+E305</f>
        <v>#REF!</v>
      </c>
      <c r="F299" s="78">
        <f>F300+F301+F302+F303+F304+F305+F306+F307</f>
        <v>20730.5</v>
      </c>
      <c r="G299" s="78">
        <f>G300+G304+G303+G307+G305+G306</f>
        <v>21220</v>
      </c>
      <c r="H299" s="78">
        <f t="shared" si="39"/>
        <v>102.3612551554473</v>
      </c>
      <c r="I299" s="113">
        <f>G299/D299*100</f>
        <v>36.33654974014743</v>
      </c>
      <c r="J299" s="160" t="e">
        <f t="shared" si="40"/>
        <v>#REF!</v>
      </c>
      <c r="K299" s="73"/>
    </row>
    <row r="300" spans="2:11" s="3" customFormat="1" ht="55.5" customHeight="1">
      <c r="B300" s="56" t="s">
        <v>539</v>
      </c>
      <c r="C300" s="194" t="s">
        <v>359</v>
      </c>
      <c r="D300" s="77">
        <v>4390</v>
      </c>
      <c r="E300" s="77">
        <v>3397</v>
      </c>
      <c r="F300" s="77">
        <v>2195</v>
      </c>
      <c r="G300" s="77">
        <v>2300</v>
      </c>
      <c r="H300" s="78">
        <f t="shared" si="39"/>
        <v>104.78359908883827</v>
      </c>
      <c r="I300" s="75">
        <f>G300/D300*100</f>
        <v>52.391799544419136</v>
      </c>
      <c r="J300" s="192">
        <f t="shared" si="40"/>
        <v>67.70680011775096</v>
      </c>
      <c r="K300" s="73"/>
    </row>
    <row r="301" spans="2:11" s="3" customFormat="1" ht="36.75" customHeight="1">
      <c r="B301" s="56" t="s">
        <v>461</v>
      </c>
      <c r="C301" s="196" t="s">
        <v>462</v>
      </c>
      <c r="D301" s="77">
        <v>250</v>
      </c>
      <c r="E301" s="77"/>
      <c r="F301" s="77">
        <v>125</v>
      </c>
      <c r="G301" s="77"/>
      <c r="H301" s="78">
        <f t="shared" si="39"/>
        <v>0</v>
      </c>
      <c r="I301" s="75"/>
      <c r="J301" s="192"/>
      <c r="K301" s="73"/>
    </row>
    <row r="302" spans="2:11" s="3" customFormat="1" ht="36" customHeight="1">
      <c r="B302" s="56" t="s">
        <v>459</v>
      </c>
      <c r="C302" s="196" t="s">
        <v>460</v>
      </c>
      <c r="D302" s="77">
        <v>1144</v>
      </c>
      <c r="E302" s="77"/>
      <c r="F302" s="77">
        <v>572</v>
      </c>
      <c r="G302" s="77"/>
      <c r="H302" s="78">
        <f t="shared" si="39"/>
        <v>0</v>
      </c>
      <c r="I302" s="75"/>
      <c r="J302" s="192"/>
      <c r="K302" s="73"/>
    </row>
    <row r="303" spans="2:11" s="3" customFormat="1" ht="42" customHeight="1" hidden="1">
      <c r="B303" s="56" t="s">
        <v>540</v>
      </c>
      <c r="C303" s="101" t="s">
        <v>70</v>
      </c>
      <c r="D303" s="77"/>
      <c r="E303" s="77">
        <v>0</v>
      </c>
      <c r="F303" s="77"/>
      <c r="G303" s="77"/>
      <c r="H303" s="78"/>
      <c r="I303" s="75"/>
      <c r="J303" s="192" t="e">
        <f t="shared" si="40"/>
        <v>#DIV/0!</v>
      </c>
      <c r="K303" s="73"/>
    </row>
    <row r="304" spans="2:11" s="3" customFormat="1" ht="45" customHeight="1">
      <c r="B304" s="56" t="s">
        <v>541</v>
      </c>
      <c r="C304" s="101" t="s">
        <v>360</v>
      </c>
      <c r="D304" s="77">
        <v>7716.2</v>
      </c>
      <c r="E304" s="77">
        <v>2417</v>
      </c>
      <c r="F304" s="77">
        <v>3858</v>
      </c>
      <c r="G304" s="77">
        <v>1249.3</v>
      </c>
      <c r="H304" s="78">
        <f t="shared" si="39"/>
        <v>32.38206324520477</v>
      </c>
      <c r="I304" s="75">
        <f>G304/D304*100</f>
        <v>16.190611959254557</v>
      </c>
      <c r="J304" s="66">
        <f t="shared" si="40"/>
        <v>51.68804302854778</v>
      </c>
      <c r="K304" s="73"/>
    </row>
    <row r="305" spans="2:11" s="3" customFormat="1" ht="45" customHeight="1">
      <c r="B305" s="56" t="s">
        <v>542</v>
      </c>
      <c r="C305" s="101" t="s">
        <v>362</v>
      </c>
      <c r="D305" s="80">
        <v>71.3</v>
      </c>
      <c r="E305" s="80">
        <v>36.6</v>
      </c>
      <c r="F305" s="80">
        <v>35.6</v>
      </c>
      <c r="G305" s="77"/>
      <c r="H305" s="78">
        <f t="shared" si="39"/>
        <v>0</v>
      </c>
      <c r="I305" s="75">
        <f aca="true" t="shared" si="41" ref="I305:I311">G305/D305*100</f>
        <v>0</v>
      </c>
      <c r="J305" s="66">
        <f aca="true" t="shared" si="42" ref="J305:J312">G305/E305*100</f>
        <v>0</v>
      </c>
      <c r="K305" s="73"/>
    </row>
    <row r="306" spans="2:11" s="3" customFormat="1" ht="45" customHeight="1">
      <c r="B306" s="56" t="s">
        <v>560</v>
      </c>
      <c r="C306" s="101" t="s">
        <v>561</v>
      </c>
      <c r="D306" s="80">
        <v>375.7</v>
      </c>
      <c r="E306" s="80"/>
      <c r="F306" s="80">
        <v>100</v>
      </c>
      <c r="G306" s="77">
        <v>100</v>
      </c>
      <c r="H306" s="78"/>
      <c r="I306" s="75"/>
      <c r="J306" s="66"/>
      <c r="K306" s="73"/>
    </row>
    <row r="307" spans="2:11" s="3" customFormat="1" ht="45" customHeight="1">
      <c r="B307" s="56" t="s">
        <v>543</v>
      </c>
      <c r="C307" s="101" t="s">
        <v>355</v>
      </c>
      <c r="D307" s="77">
        <v>44451.3</v>
      </c>
      <c r="E307" s="77" t="e">
        <f>E308+E309+E310+E312+E311+#REF!</f>
        <v>#REF!</v>
      </c>
      <c r="F307" s="77">
        <f>F310+F311+F312+F313</f>
        <v>13844.900000000001</v>
      </c>
      <c r="G307" s="77">
        <f>G308+G309+G310+G312+G311</f>
        <v>17570.7</v>
      </c>
      <c r="H307" s="78">
        <f t="shared" si="39"/>
        <v>126.91099249543151</v>
      </c>
      <c r="I307" s="75"/>
      <c r="J307" s="66" t="e">
        <f t="shared" si="42"/>
        <v>#REF!</v>
      </c>
      <c r="K307" s="73"/>
    </row>
    <row r="308" spans="2:11" s="3" customFormat="1" ht="33.75" customHeight="1" hidden="1" thickBot="1" thickTop="1">
      <c r="B308" s="56" t="s">
        <v>356</v>
      </c>
      <c r="C308" s="101" t="s">
        <v>352</v>
      </c>
      <c r="D308" s="77">
        <v>0</v>
      </c>
      <c r="E308" s="77">
        <v>0</v>
      </c>
      <c r="F308" s="77"/>
      <c r="G308" s="77">
        <v>0</v>
      </c>
      <c r="H308" s="78" t="e">
        <f t="shared" si="39"/>
        <v>#DIV/0!</v>
      </c>
      <c r="I308" s="75" t="e">
        <f t="shared" si="41"/>
        <v>#DIV/0!</v>
      </c>
      <c r="J308" s="66" t="e">
        <f t="shared" si="42"/>
        <v>#DIV/0!</v>
      </c>
      <c r="K308" s="73"/>
    </row>
    <row r="309" spans="2:11" s="3" customFormat="1" ht="33.75" customHeight="1" hidden="1" thickBot="1">
      <c r="B309" s="56" t="s">
        <v>357</v>
      </c>
      <c r="C309" s="101" t="s">
        <v>353</v>
      </c>
      <c r="D309" s="77">
        <v>0</v>
      </c>
      <c r="E309" s="77">
        <v>0</v>
      </c>
      <c r="F309" s="77"/>
      <c r="G309" s="77">
        <v>0</v>
      </c>
      <c r="H309" s="78" t="e">
        <f t="shared" si="39"/>
        <v>#DIV/0!</v>
      </c>
      <c r="I309" s="75"/>
      <c r="J309" s="66"/>
      <c r="K309" s="73"/>
    </row>
    <row r="310" spans="2:11" s="3" customFormat="1" ht="33.75" customHeight="1">
      <c r="B310" s="56" t="s">
        <v>544</v>
      </c>
      <c r="C310" s="101" t="s">
        <v>354</v>
      </c>
      <c r="D310" s="77">
        <v>298</v>
      </c>
      <c r="E310" s="77">
        <v>4183.8</v>
      </c>
      <c r="F310" s="77">
        <v>298</v>
      </c>
      <c r="G310" s="77">
        <v>14788.1</v>
      </c>
      <c r="H310" s="78">
        <f t="shared" si="39"/>
        <v>4962.4496644295305</v>
      </c>
      <c r="I310" s="75"/>
      <c r="J310" s="66">
        <f t="shared" si="42"/>
        <v>353.4609684975381</v>
      </c>
      <c r="K310" s="73"/>
    </row>
    <row r="311" spans="2:11" s="3" customFormat="1" ht="33.75" customHeight="1">
      <c r="B311" s="56" t="s">
        <v>545</v>
      </c>
      <c r="C311" s="101" t="s">
        <v>378</v>
      </c>
      <c r="D311" s="77">
        <v>7219.9</v>
      </c>
      <c r="E311" s="77">
        <v>3391.5</v>
      </c>
      <c r="F311" s="77">
        <v>1982.3</v>
      </c>
      <c r="G311" s="77">
        <v>2346.6</v>
      </c>
      <c r="H311" s="78">
        <f t="shared" si="39"/>
        <v>118.37764213287596</v>
      </c>
      <c r="I311" s="75">
        <f t="shared" si="41"/>
        <v>32.50183520547376</v>
      </c>
      <c r="J311" s="66">
        <f t="shared" si="42"/>
        <v>69.1906236178682</v>
      </c>
      <c r="K311" s="73"/>
    </row>
    <row r="312" spans="2:11" s="3" customFormat="1" ht="33.75" customHeight="1">
      <c r="B312" s="56" t="s">
        <v>546</v>
      </c>
      <c r="C312" s="150" t="s">
        <v>365</v>
      </c>
      <c r="D312" s="77">
        <v>436</v>
      </c>
      <c r="E312" s="77">
        <v>3740.7</v>
      </c>
      <c r="F312" s="77">
        <v>436</v>
      </c>
      <c r="G312" s="77">
        <v>436</v>
      </c>
      <c r="H312" s="78">
        <f t="shared" si="39"/>
        <v>100</v>
      </c>
      <c r="I312" s="75"/>
      <c r="J312" s="66">
        <f t="shared" si="42"/>
        <v>11.655572486433021</v>
      </c>
      <c r="K312" s="73"/>
    </row>
    <row r="313" spans="2:11" s="3" customFormat="1" ht="66.75" customHeight="1">
      <c r="B313" s="56" t="s">
        <v>463</v>
      </c>
      <c r="C313" s="150" t="s">
        <v>464</v>
      </c>
      <c r="D313" s="77">
        <v>22257.3</v>
      </c>
      <c r="E313" s="77"/>
      <c r="F313" s="77">
        <v>11128.6</v>
      </c>
      <c r="G313" s="77"/>
      <c r="H313" s="78">
        <f t="shared" si="39"/>
        <v>0</v>
      </c>
      <c r="I313" s="75"/>
      <c r="J313" s="66"/>
      <c r="K313" s="73"/>
    </row>
    <row r="314" spans="2:11" s="3" customFormat="1" ht="36.75" customHeight="1">
      <c r="B314" s="56" t="s">
        <v>543</v>
      </c>
      <c r="C314" s="150" t="s">
        <v>574</v>
      </c>
      <c r="D314" s="77" t="s">
        <v>575</v>
      </c>
      <c r="E314" s="77"/>
      <c r="F314" s="77"/>
      <c r="G314" s="77"/>
      <c r="H314" s="78"/>
      <c r="I314" s="75"/>
      <c r="J314" s="66"/>
      <c r="K314" s="73"/>
    </row>
    <row r="315" spans="2:11" s="3" customFormat="1" ht="22.5" customHeight="1">
      <c r="B315" s="156" t="s">
        <v>387</v>
      </c>
      <c r="C315" s="189" t="s">
        <v>117</v>
      </c>
      <c r="D315" s="78">
        <f>D317+D318+D319+D320</f>
        <v>237950</v>
      </c>
      <c r="E315" s="78">
        <f>E317+E318+E319</f>
        <v>195204.6</v>
      </c>
      <c r="F315" s="78">
        <f>F317+F318+F319+F316</f>
        <v>170774</v>
      </c>
      <c r="G315" s="78">
        <f>G317+G318+G319+G316</f>
        <v>140522</v>
      </c>
      <c r="H315" s="78">
        <f t="shared" si="39"/>
        <v>82.28535959806528</v>
      </c>
      <c r="I315" s="113">
        <f>G315/D315*100</f>
        <v>59.05526371086363</v>
      </c>
      <c r="J315" s="193">
        <f t="shared" si="40"/>
        <v>71.98703309245786</v>
      </c>
      <c r="K315" s="73"/>
    </row>
    <row r="316" spans="2:11" s="3" customFormat="1" ht="33" customHeight="1">
      <c r="B316" s="99" t="s">
        <v>478</v>
      </c>
      <c r="C316" s="100" t="s">
        <v>389</v>
      </c>
      <c r="D316" s="77">
        <v>0</v>
      </c>
      <c r="E316" s="77">
        <v>0</v>
      </c>
      <c r="F316" s="77"/>
      <c r="G316" s="77">
        <v>130</v>
      </c>
      <c r="H316" s="78"/>
      <c r="I316" s="75"/>
      <c r="J316" s="192"/>
      <c r="K316" s="73"/>
    </row>
    <row r="317" spans="2:11" s="3" customFormat="1" ht="29.25" customHeight="1">
      <c r="B317" s="99" t="s">
        <v>547</v>
      </c>
      <c r="C317" s="100" t="s">
        <v>342</v>
      </c>
      <c r="D317" s="77">
        <v>237950</v>
      </c>
      <c r="E317" s="77">
        <v>194050</v>
      </c>
      <c r="F317" s="77">
        <v>170774</v>
      </c>
      <c r="G317" s="77">
        <v>140150</v>
      </c>
      <c r="H317" s="78">
        <f t="shared" si="39"/>
        <v>82.06752784381698</v>
      </c>
      <c r="I317" s="75">
        <f>G317/D317*100</f>
        <v>58.898928346291235</v>
      </c>
      <c r="J317" s="192">
        <f t="shared" si="40"/>
        <v>72.22365369750065</v>
      </c>
      <c r="K317" s="73"/>
    </row>
    <row r="318" spans="2:11" s="3" customFormat="1" ht="33" customHeight="1" hidden="1">
      <c r="B318" s="99" t="s">
        <v>548</v>
      </c>
      <c r="C318" s="100" t="s">
        <v>343</v>
      </c>
      <c r="D318" s="77"/>
      <c r="E318" s="77">
        <v>899.6</v>
      </c>
      <c r="F318" s="77"/>
      <c r="G318" s="77"/>
      <c r="H318" s="78"/>
      <c r="I318" s="75"/>
      <c r="J318" s="192">
        <f>G318/E318*100</f>
        <v>0</v>
      </c>
      <c r="K318" s="73"/>
    </row>
    <row r="319" spans="2:11" s="3" customFormat="1" ht="33" customHeight="1">
      <c r="B319" s="99" t="s">
        <v>549</v>
      </c>
      <c r="C319" s="100" t="s">
        <v>366</v>
      </c>
      <c r="D319" s="77"/>
      <c r="E319" s="77">
        <v>255</v>
      </c>
      <c r="F319" s="77"/>
      <c r="G319" s="77">
        <v>242</v>
      </c>
      <c r="H319" s="78"/>
      <c r="I319" s="75"/>
      <c r="J319" s="192">
        <f>G319/E319*100</f>
        <v>94.90196078431372</v>
      </c>
      <c r="K319" s="73"/>
    </row>
    <row r="320" spans="2:11" s="3" customFormat="1" ht="33" customHeight="1">
      <c r="B320" s="99" t="s">
        <v>388</v>
      </c>
      <c r="C320" s="100" t="s">
        <v>400</v>
      </c>
      <c r="D320" s="77"/>
      <c r="E320" s="77"/>
      <c r="F320" s="77"/>
      <c r="G320" s="77">
        <v>0</v>
      </c>
      <c r="H320" s="78"/>
      <c r="I320" s="75"/>
      <c r="J320" s="192"/>
      <c r="K320" s="73"/>
    </row>
    <row r="321" spans="2:11" s="3" customFormat="1" ht="43.5" customHeight="1">
      <c r="B321" s="99" t="s">
        <v>474</v>
      </c>
      <c r="C321" s="150" t="s">
        <v>476</v>
      </c>
      <c r="D321" s="77"/>
      <c r="E321" s="77"/>
      <c r="F321" s="77"/>
      <c r="G321" s="78">
        <v>280.4</v>
      </c>
      <c r="H321" s="78"/>
      <c r="I321" s="75"/>
      <c r="J321" s="192"/>
      <c r="K321" s="73"/>
    </row>
    <row r="322" spans="2:11" s="3" customFormat="1" ht="43.5" customHeight="1">
      <c r="B322" s="99" t="s">
        <v>475</v>
      </c>
      <c r="C322" s="150" t="s">
        <v>477</v>
      </c>
      <c r="D322" s="77"/>
      <c r="E322" s="77"/>
      <c r="F322" s="77"/>
      <c r="G322" s="78">
        <v>-1154.5</v>
      </c>
      <c r="H322" s="78"/>
      <c r="I322" s="75"/>
      <c r="J322" s="192"/>
      <c r="K322" s="73"/>
    </row>
    <row r="323" spans="2:11" s="3" customFormat="1" ht="31.5" customHeight="1">
      <c r="B323" s="99" t="s">
        <v>83</v>
      </c>
      <c r="C323" s="195" t="s">
        <v>122</v>
      </c>
      <c r="D323" s="105"/>
      <c r="E323" s="105">
        <v>1408</v>
      </c>
      <c r="F323" s="105"/>
      <c r="G323" s="78">
        <f>G324+G330+G332</f>
        <v>0</v>
      </c>
      <c r="H323" s="78"/>
      <c r="I323" s="113"/>
      <c r="J323" s="197"/>
      <c r="K323" s="73"/>
    </row>
    <row r="324" spans="2:11" s="3" customFormat="1" ht="28.5" customHeight="1" hidden="1" thickBot="1" thickTop="1">
      <c r="B324" s="198" t="s">
        <v>84</v>
      </c>
      <c r="C324" s="163" t="s">
        <v>82</v>
      </c>
      <c r="D324" s="80">
        <f>D325+D326+D327+D328+D329</f>
        <v>0</v>
      </c>
      <c r="E324" s="80">
        <f>E325+E326+E327+E328+E329</f>
        <v>0</v>
      </c>
      <c r="F324" s="80"/>
      <c r="G324" s="80">
        <f>G325+G326+G327+G328+G329</f>
        <v>0</v>
      </c>
      <c r="H324" s="78" t="e">
        <f t="shared" si="39"/>
        <v>#DIV/0!</v>
      </c>
      <c r="I324" s="75"/>
      <c r="J324" s="66"/>
      <c r="K324" s="73"/>
    </row>
    <row r="325" spans="2:11" s="3" customFormat="1" ht="47.25" customHeight="1" hidden="1" thickTop="1">
      <c r="B325" s="167" t="s">
        <v>85</v>
      </c>
      <c r="C325" s="100" t="s">
        <v>291</v>
      </c>
      <c r="D325" s="80">
        <v>0</v>
      </c>
      <c r="E325" s="80">
        <v>0</v>
      </c>
      <c r="F325" s="80"/>
      <c r="G325" s="77">
        <v>0</v>
      </c>
      <c r="H325" s="78" t="e">
        <f t="shared" si="39"/>
        <v>#DIV/0!</v>
      </c>
      <c r="I325" s="75"/>
      <c r="J325" s="66"/>
      <c r="K325" s="73"/>
    </row>
    <row r="326" spans="2:11" s="3" customFormat="1" ht="45.75" customHeight="1" hidden="1">
      <c r="B326" s="167" t="s">
        <v>86</v>
      </c>
      <c r="C326" s="100" t="s">
        <v>293</v>
      </c>
      <c r="D326" s="80">
        <v>0</v>
      </c>
      <c r="E326" s="80">
        <v>0</v>
      </c>
      <c r="F326" s="80"/>
      <c r="G326" s="77">
        <v>0</v>
      </c>
      <c r="H326" s="78" t="e">
        <f t="shared" si="39"/>
        <v>#DIV/0!</v>
      </c>
      <c r="I326" s="75"/>
      <c r="J326" s="66"/>
      <c r="K326" s="73"/>
    </row>
    <row r="327" spans="2:11" s="3" customFormat="1" ht="41.25" customHeight="1" hidden="1">
      <c r="B327" s="167" t="s">
        <v>87</v>
      </c>
      <c r="C327" s="100" t="s">
        <v>292</v>
      </c>
      <c r="D327" s="80">
        <v>0</v>
      </c>
      <c r="E327" s="80">
        <v>0</v>
      </c>
      <c r="F327" s="80"/>
      <c r="G327" s="77">
        <v>0</v>
      </c>
      <c r="H327" s="78" t="e">
        <f t="shared" si="39"/>
        <v>#DIV/0!</v>
      </c>
      <c r="I327" s="75"/>
      <c r="J327" s="66"/>
      <c r="K327" s="73"/>
    </row>
    <row r="328" spans="2:11" s="3" customFormat="1" ht="36.75" hidden="1">
      <c r="B328" s="167" t="s">
        <v>88</v>
      </c>
      <c r="C328" s="100" t="s">
        <v>295</v>
      </c>
      <c r="D328" s="80">
        <v>0</v>
      </c>
      <c r="E328" s="80">
        <v>0</v>
      </c>
      <c r="F328" s="80"/>
      <c r="G328" s="77">
        <v>0</v>
      </c>
      <c r="H328" s="78" t="e">
        <f t="shared" si="39"/>
        <v>#DIV/0!</v>
      </c>
      <c r="I328" s="75"/>
      <c r="J328" s="66"/>
      <c r="K328" s="73"/>
    </row>
    <row r="329" spans="2:11" s="3" customFormat="1" ht="44.25" customHeight="1" hidden="1" thickBot="1">
      <c r="B329" s="167" t="s">
        <v>89</v>
      </c>
      <c r="C329" s="100" t="s">
        <v>294</v>
      </c>
      <c r="D329" s="80">
        <v>0</v>
      </c>
      <c r="E329" s="80">
        <v>0</v>
      </c>
      <c r="F329" s="80"/>
      <c r="G329" s="77">
        <v>0</v>
      </c>
      <c r="H329" s="78" t="e">
        <f t="shared" si="39"/>
        <v>#DIV/0!</v>
      </c>
      <c r="I329" s="75"/>
      <c r="J329" s="66"/>
      <c r="K329" s="73"/>
    </row>
    <row r="330" spans="2:11" s="3" customFormat="1" ht="30.75" customHeight="1" hidden="1" thickBot="1">
      <c r="B330" s="198" t="s">
        <v>333</v>
      </c>
      <c r="C330" s="163" t="s">
        <v>123</v>
      </c>
      <c r="D330" s="80">
        <v>0</v>
      </c>
      <c r="E330" s="80">
        <f>E332+E331+E333+E334</f>
        <v>0</v>
      </c>
      <c r="F330" s="80"/>
      <c r="G330" s="80">
        <f>G331</f>
        <v>0</v>
      </c>
      <c r="H330" s="78" t="e">
        <f t="shared" si="39"/>
        <v>#DIV/0!</v>
      </c>
      <c r="I330" s="75" t="e">
        <f>G330/D330*100</f>
        <v>#DIV/0!</v>
      </c>
      <c r="J330" s="66" t="e">
        <f>G330/E330*100</f>
        <v>#DIV/0!</v>
      </c>
      <c r="K330" s="73"/>
    </row>
    <row r="331" spans="2:11" s="3" customFormat="1" ht="24.75" hidden="1">
      <c r="B331" s="167" t="s">
        <v>334</v>
      </c>
      <c r="C331" s="100" t="s">
        <v>123</v>
      </c>
      <c r="D331" s="80">
        <v>0</v>
      </c>
      <c r="E331" s="80">
        <v>0</v>
      </c>
      <c r="F331" s="80"/>
      <c r="G331" s="77">
        <v>0</v>
      </c>
      <c r="H331" s="78" t="e">
        <f t="shared" si="39"/>
        <v>#DIV/0!</v>
      </c>
      <c r="I331" s="75"/>
      <c r="J331" s="66"/>
      <c r="K331" s="73"/>
    </row>
    <row r="332" spans="2:11" s="3" customFormat="1" ht="24.75" hidden="1">
      <c r="B332" s="198" t="s">
        <v>331</v>
      </c>
      <c r="C332" s="163" t="s">
        <v>123</v>
      </c>
      <c r="D332" s="80">
        <f>D333</f>
        <v>1408</v>
      </c>
      <c r="E332" s="80">
        <f>E333</f>
        <v>0</v>
      </c>
      <c r="F332" s="80"/>
      <c r="G332" s="77">
        <f>G333</f>
        <v>0</v>
      </c>
      <c r="H332" s="78" t="e">
        <f t="shared" si="39"/>
        <v>#DIV/0!</v>
      </c>
      <c r="I332" s="75"/>
      <c r="J332" s="66"/>
      <c r="K332" s="73"/>
    </row>
    <row r="333" spans="1:11" s="65" customFormat="1" ht="24.75" hidden="1">
      <c r="A333" s="64"/>
      <c r="B333" s="167" t="s">
        <v>332</v>
      </c>
      <c r="C333" s="100" t="s">
        <v>123</v>
      </c>
      <c r="D333" s="80">
        <v>1408</v>
      </c>
      <c r="E333" s="80">
        <v>0</v>
      </c>
      <c r="F333" s="80"/>
      <c r="G333" s="77">
        <v>0</v>
      </c>
      <c r="H333" s="78" t="e">
        <f t="shared" si="39"/>
        <v>#DIV/0!</v>
      </c>
      <c r="I333" s="75"/>
      <c r="J333" s="66"/>
      <c r="K333" s="73"/>
    </row>
    <row r="334" spans="1:11" s="65" customFormat="1" ht="15.75" hidden="1">
      <c r="A334" s="64"/>
      <c r="B334" s="167"/>
      <c r="C334" s="100"/>
      <c r="D334" s="80"/>
      <c r="E334" s="80"/>
      <c r="F334" s="80"/>
      <c r="G334" s="77"/>
      <c r="H334" s="78" t="e">
        <f t="shared" si="39"/>
        <v>#DIV/0!</v>
      </c>
      <c r="I334" s="75"/>
      <c r="J334" s="66"/>
      <c r="K334" s="73"/>
    </row>
    <row r="335" spans="2:11" s="3" customFormat="1" ht="15.75">
      <c r="B335" s="108"/>
      <c r="C335" s="153" t="s">
        <v>153</v>
      </c>
      <c r="D335" s="78">
        <f>D10+D162+D323</f>
        <v>2492665.5999999996</v>
      </c>
      <c r="E335" s="78" t="e">
        <f>E10+E162+E323</f>
        <v>#REF!</v>
      </c>
      <c r="F335" s="78">
        <f>F10+F162+F323</f>
        <v>1250079.2999999998</v>
      </c>
      <c r="G335" s="78">
        <f>G10+G162+G323</f>
        <v>1206984.5</v>
      </c>
      <c r="H335" s="78">
        <f t="shared" si="39"/>
        <v>96.55263470085458</v>
      </c>
      <c r="I335" s="113">
        <f>G335/D335*100</f>
        <v>48.421436874645366</v>
      </c>
      <c r="J335" s="160" t="e">
        <f>G335/E335*100</f>
        <v>#REF!</v>
      </c>
      <c r="K335" s="73"/>
    </row>
    <row r="336" spans="2:11" s="3" customFormat="1" ht="25.5">
      <c r="B336" s="108"/>
      <c r="C336" s="199" t="s">
        <v>367</v>
      </c>
      <c r="D336" s="78">
        <f>SUM(D10+D315+D323)</f>
        <v>906020.7</v>
      </c>
      <c r="E336" s="78" t="e">
        <f>SUM(E10+E315+E323)</f>
        <v>#REF!</v>
      </c>
      <c r="F336" s="78">
        <f>SUM(F10+F315+F323)</f>
        <v>515601.6</v>
      </c>
      <c r="G336" s="78">
        <f>SUM(G10+G315+G323)</f>
        <v>434567.30000000005</v>
      </c>
      <c r="H336" s="78">
        <f t="shared" si="39"/>
        <v>84.283543728336</v>
      </c>
      <c r="I336" s="113">
        <f>G336/D336*100</f>
        <v>47.964389776083486</v>
      </c>
      <c r="J336" s="160" t="e">
        <f>G336/E336*100</f>
        <v>#REF!</v>
      </c>
      <c r="K336" s="73"/>
    </row>
    <row r="337" spans="2:10" ht="38.25" customHeight="1">
      <c r="B337" s="108"/>
      <c r="C337" s="200" t="s">
        <v>358</v>
      </c>
      <c r="D337" s="78">
        <f>D10+D323</f>
        <v>668070.7</v>
      </c>
      <c r="E337" s="78" t="e">
        <f>E10+E323</f>
        <v>#REF!</v>
      </c>
      <c r="F337" s="78">
        <f>F10+F323</f>
        <v>344827.6</v>
      </c>
      <c r="G337" s="78">
        <f>G10+G323</f>
        <v>294045.30000000005</v>
      </c>
      <c r="H337" s="78">
        <f t="shared" si="39"/>
        <v>85.27313358907467</v>
      </c>
      <c r="I337" s="113">
        <f>G337/D337*100</f>
        <v>44.0140991065766</v>
      </c>
      <c r="J337" s="160" t="e">
        <f>G337/E337*100</f>
        <v>#REF!</v>
      </c>
    </row>
    <row r="338" spans="2:10" ht="15.75">
      <c r="B338" s="58"/>
      <c r="C338" s="58"/>
      <c r="D338" s="81"/>
      <c r="E338" s="81"/>
      <c r="F338" s="81"/>
      <c r="G338" s="81"/>
      <c r="H338" s="81"/>
      <c r="I338" s="82"/>
      <c r="J338" s="68"/>
    </row>
    <row r="339" spans="2:10" ht="15.75">
      <c r="B339" s="58"/>
      <c r="C339" s="58"/>
      <c r="D339" s="81"/>
      <c r="E339" s="81"/>
      <c r="F339" s="81"/>
      <c r="G339" s="83"/>
      <c r="H339" s="83"/>
      <c r="I339" s="82"/>
      <c r="J339" s="68"/>
    </row>
    <row r="340" spans="2:10" ht="15.75">
      <c r="B340" s="58"/>
      <c r="C340" s="58"/>
      <c r="D340" s="81"/>
      <c r="E340" s="81"/>
      <c r="F340" s="81"/>
      <c r="G340" s="81"/>
      <c r="H340" s="81"/>
      <c r="I340" s="82"/>
      <c r="J340" s="68"/>
    </row>
    <row r="341" spans="2:10" ht="15.75">
      <c r="B341" s="58"/>
      <c r="C341" s="58"/>
      <c r="D341" s="81"/>
      <c r="E341" s="81"/>
      <c r="F341" s="81"/>
      <c r="G341" s="81"/>
      <c r="H341" s="81"/>
      <c r="I341" s="82"/>
      <c r="J341" s="68"/>
    </row>
    <row r="342" spans="2:11" s="32" customFormat="1" ht="15.75">
      <c r="B342" s="59"/>
      <c r="C342" s="60"/>
      <c r="D342" s="84"/>
      <c r="E342" s="245"/>
      <c r="F342" s="245"/>
      <c r="G342" s="246"/>
      <c r="H342" s="103"/>
      <c r="I342" s="85"/>
      <c r="J342" s="69"/>
      <c r="K342" s="74"/>
    </row>
    <row r="343" spans="2:11" s="32" customFormat="1" ht="15.75">
      <c r="B343" s="60"/>
      <c r="C343" s="60"/>
      <c r="D343" s="84"/>
      <c r="E343" s="79"/>
      <c r="F343" s="79"/>
      <c r="G343" s="79"/>
      <c r="H343" s="79"/>
      <c r="I343" s="85"/>
      <c r="J343" s="69"/>
      <c r="K343" s="74"/>
    </row>
    <row r="344" spans="3:11" s="32" customFormat="1" ht="15.75">
      <c r="C344" s="46"/>
      <c r="D344" s="86"/>
      <c r="E344" s="87"/>
      <c r="F344" s="87"/>
      <c r="G344" s="88"/>
      <c r="H344" s="88"/>
      <c r="I344" s="89"/>
      <c r="J344" s="70"/>
      <c r="K344" s="74"/>
    </row>
    <row r="345" spans="2:11" s="32" customFormat="1" ht="15.75">
      <c r="B345" s="11"/>
      <c r="C345" s="47"/>
      <c r="D345" s="86"/>
      <c r="E345" s="86"/>
      <c r="F345" s="86"/>
      <c r="G345" s="86"/>
      <c r="H345" s="86"/>
      <c r="I345" s="89"/>
      <c r="J345" s="70"/>
      <c r="K345" s="74"/>
    </row>
    <row r="346" spans="2:11" s="32" customFormat="1" ht="15.75">
      <c r="B346" s="11"/>
      <c r="C346" s="47"/>
      <c r="D346" s="86"/>
      <c r="E346" s="86"/>
      <c r="F346" s="86"/>
      <c r="G346" s="86"/>
      <c r="H346" s="86"/>
      <c r="I346" s="89"/>
      <c r="J346" s="70"/>
      <c r="K346" s="74"/>
    </row>
    <row r="347" spans="2:11" s="32" customFormat="1" ht="15.75">
      <c r="B347" s="11"/>
      <c r="C347" s="4"/>
      <c r="D347" s="86"/>
      <c r="E347" s="86"/>
      <c r="F347" s="86"/>
      <c r="G347" s="86"/>
      <c r="H347" s="86"/>
      <c r="I347" s="89"/>
      <c r="J347" s="70"/>
      <c r="K347" s="74"/>
    </row>
    <row r="348" spans="2:11" s="32" customFormat="1" ht="15.75">
      <c r="B348" s="17"/>
      <c r="C348" s="5"/>
      <c r="D348" s="90"/>
      <c r="E348" s="90"/>
      <c r="F348" s="90"/>
      <c r="G348" s="90"/>
      <c r="H348" s="90"/>
      <c r="I348" s="89"/>
      <c r="J348" s="70"/>
      <c r="K348" s="74"/>
    </row>
    <row r="349" spans="2:11" s="32" customFormat="1" ht="15.75">
      <c r="B349" s="6"/>
      <c r="C349" s="7"/>
      <c r="D349" s="88"/>
      <c r="E349" s="88"/>
      <c r="F349" s="88"/>
      <c r="G349" s="88"/>
      <c r="H349" s="88"/>
      <c r="I349" s="89"/>
      <c r="J349" s="70"/>
      <c r="K349" s="74"/>
    </row>
    <row r="350" spans="2:11" s="32" customFormat="1" ht="15.75">
      <c r="B350" s="31"/>
      <c r="C350" s="8"/>
      <c r="D350" s="88"/>
      <c r="E350" s="88"/>
      <c r="F350" s="88"/>
      <c r="G350" s="88"/>
      <c r="H350" s="88"/>
      <c r="I350" s="89"/>
      <c r="J350" s="70"/>
      <c r="K350" s="74"/>
    </row>
    <row r="351" spans="2:11" s="32" customFormat="1" ht="15.75">
      <c r="B351" s="31"/>
      <c r="C351" s="9"/>
      <c r="D351" s="88"/>
      <c r="E351" s="88"/>
      <c r="F351" s="88"/>
      <c r="G351" s="88"/>
      <c r="H351" s="88"/>
      <c r="I351" s="89"/>
      <c r="J351" s="70"/>
      <c r="K351" s="74"/>
    </row>
    <row r="352" spans="2:11" s="32" customFormat="1" ht="15.75">
      <c r="B352" s="31"/>
      <c r="C352" s="9"/>
      <c r="D352" s="88"/>
      <c r="E352" s="88"/>
      <c r="F352" s="88"/>
      <c r="G352" s="88"/>
      <c r="H352" s="88"/>
      <c r="I352" s="89"/>
      <c r="J352" s="70"/>
      <c r="K352" s="74"/>
    </row>
    <row r="353" spans="2:11" s="32" customFormat="1" ht="15.75">
      <c r="B353" s="31"/>
      <c r="C353" s="10"/>
      <c r="D353" s="88"/>
      <c r="E353" s="88"/>
      <c r="F353" s="88"/>
      <c r="G353" s="88"/>
      <c r="H353" s="88"/>
      <c r="I353" s="89"/>
      <c r="J353" s="70"/>
      <c r="K353" s="74"/>
    </row>
    <row r="354" spans="2:11" s="32" customFormat="1" ht="15.75">
      <c r="B354" s="31"/>
      <c r="C354" s="7"/>
      <c r="D354" s="88"/>
      <c r="E354" s="88"/>
      <c r="F354" s="88"/>
      <c r="G354" s="88"/>
      <c r="H354" s="88"/>
      <c r="I354" s="89"/>
      <c r="J354" s="70"/>
      <c r="K354" s="74"/>
    </row>
    <row r="355" spans="2:11" s="32" customFormat="1" ht="15.75">
      <c r="B355" s="31"/>
      <c r="C355" s="48"/>
      <c r="D355" s="88"/>
      <c r="E355" s="88"/>
      <c r="F355" s="88"/>
      <c r="G355" s="88"/>
      <c r="H355" s="88"/>
      <c r="I355" s="89"/>
      <c r="J355" s="70"/>
      <c r="K355" s="74"/>
    </row>
    <row r="356" spans="2:11" s="32" customFormat="1" ht="15.75">
      <c r="B356" s="11"/>
      <c r="C356" s="4"/>
      <c r="D356" s="90"/>
      <c r="E356" s="90"/>
      <c r="F356" s="90"/>
      <c r="G356" s="90"/>
      <c r="H356" s="90"/>
      <c r="I356" s="89"/>
      <c r="J356" s="70"/>
      <c r="K356" s="74"/>
    </row>
    <row r="357" spans="3:11" s="32" customFormat="1" ht="15.75">
      <c r="C357" s="5"/>
      <c r="D357" s="86"/>
      <c r="E357" s="88"/>
      <c r="F357" s="88"/>
      <c r="G357" s="88"/>
      <c r="H357" s="88"/>
      <c r="I357" s="89"/>
      <c r="J357" s="70"/>
      <c r="K357" s="74"/>
    </row>
    <row r="358" spans="2:11" s="32" customFormat="1" ht="15.75">
      <c r="B358" s="17"/>
      <c r="C358" s="5"/>
      <c r="D358" s="90"/>
      <c r="E358" s="90"/>
      <c r="F358" s="90"/>
      <c r="G358" s="90"/>
      <c r="H358" s="90"/>
      <c r="I358" s="89"/>
      <c r="J358" s="70"/>
      <c r="K358" s="74"/>
    </row>
    <row r="359" spans="2:11" s="32" customFormat="1" ht="15.75">
      <c r="B359" s="49"/>
      <c r="C359" s="2"/>
      <c r="D359" s="91"/>
      <c r="E359" s="88"/>
      <c r="F359" s="88"/>
      <c r="G359" s="88"/>
      <c r="H359" s="88"/>
      <c r="I359" s="89"/>
      <c r="J359" s="70"/>
      <c r="K359" s="74"/>
    </row>
    <row r="360" spans="2:11" s="32" customFormat="1" ht="15.75">
      <c r="B360" s="49"/>
      <c r="C360" s="2"/>
      <c r="D360" s="91"/>
      <c r="E360" s="88"/>
      <c r="F360" s="88"/>
      <c r="G360" s="88"/>
      <c r="H360" s="88"/>
      <c r="I360" s="89"/>
      <c r="J360" s="70"/>
      <c r="K360" s="74"/>
    </row>
    <row r="361" spans="3:11" s="32" customFormat="1" ht="15.75">
      <c r="C361" s="5"/>
      <c r="D361" s="86"/>
      <c r="E361" s="88"/>
      <c r="F361" s="88"/>
      <c r="G361" s="88"/>
      <c r="H361" s="88"/>
      <c r="I361" s="89"/>
      <c r="J361" s="70"/>
      <c r="K361" s="74"/>
    </row>
    <row r="362" spans="2:11" s="32" customFormat="1" ht="15.75">
      <c r="B362" s="17"/>
      <c r="C362" s="5"/>
      <c r="D362" s="90"/>
      <c r="E362" s="90"/>
      <c r="F362" s="90"/>
      <c r="G362" s="86"/>
      <c r="H362" s="86"/>
      <c r="I362" s="89"/>
      <c r="J362" s="70"/>
      <c r="K362" s="74"/>
    </row>
    <row r="363" spans="2:11" s="32" customFormat="1" ht="15.75">
      <c r="B363" s="17"/>
      <c r="C363" s="5"/>
      <c r="D363" s="90"/>
      <c r="E363" s="90"/>
      <c r="F363" s="90"/>
      <c r="G363" s="86"/>
      <c r="H363" s="86"/>
      <c r="I363" s="89"/>
      <c r="J363" s="70"/>
      <c r="K363" s="74"/>
    </row>
    <row r="364" spans="2:11" s="32" customFormat="1" ht="15.75">
      <c r="B364" s="11"/>
      <c r="C364" s="4"/>
      <c r="D364" s="86"/>
      <c r="E364" s="86"/>
      <c r="F364" s="86"/>
      <c r="G364" s="86"/>
      <c r="H364" s="86"/>
      <c r="I364" s="89"/>
      <c r="J364" s="70"/>
      <c r="K364" s="74"/>
    </row>
    <row r="365" spans="2:11" s="32" customFormat="1" ht="15.75">
      <c r="B365" s="17"/>
      <c r="C365" s="5"/>
      <c r="D365" s="91"/>
      <c r="E365" s="91"/>
      <c r="F365" s="91"/>
      <c r="G365" s="91"/>
      <c r="H365" s="91"/>
      <c r="I365" s="89"/>
      <c r="J365" s="70"/>
      <c r="K365" s="74"/>
    </row>
    <row r="366" spans="2:11" s="32" customFormat="1" ht="15.75">
      <c r="B366" s="31"/>
      <c r="C366" s="12"/>
      <c r="D366" s="88"/>
      <c r="E366" s="88"/>
      <c r="F366" s="88"/>
      <c r="G366" s="88"/>
      <c r="H366" s="88"/>
      <c r="I366" s="89"/>
      <c r="J366" s="70"/>
      <c r="K366" s="74"/>
    </row>
    <row r="367" spans="2:11" s="32" customFormat="1" ht="15.75">
      <c r="B367" s="31"/>
      <c r="C367" s="12"/>
      <c r="D367" s="88"/>
      <c r="E367" s="88"/>
      <c r="F367" s="88"/>
      <c r="G367" s="88"/>
      <c r="H367" s="88"/>
      <c r="I367" s="89"/>
      <c r="J367" s="70"/>
      <c r="K367" s="74"/>
    </row>
    <row r="368" spans="2:11" s="32" customFormat="1" ht="15.75">
      <c r="B368" s="13"/>
      <c r="C368" s="14"/>
      <c r="D368" s="91"/>
      <c r="E368" s="91"/>
      <c r="F368" s="91"/>
      <c r="G368" s="91"/>
      <c r="H368" s="91"/>
      <c r="I368" s="89"/>
      <c r="J368" s="70"/>
      <c r="K368" s="74"/>
    </row>
    <row r="369" spans="2:11" s="32" customFormat="1" ht="15.75">
      <c r="B369" s="15"/>
      <c r="C369" s="16"/>
      <c r="D369" s="88"/>
      <c r="E369" s="88"/>
      <c r="F369" s="88"/>
      <c r="G369" s="91"/>
      <c r="H369" s="91"/>
      <c r="I369" s="89"/>
      <c r="J369" s="70"/>
      <c r="K369" s="74"/>
    </row>
    <row r="370" spans="2:11" s="32" customFormat="1" ht="15.75">
      <c r="B370" s="15"/>
      <c r="C370" s="16"/>
      <c r="D370" s="88"/>
      <c r="E370" s="88"/>
      <c r="F370" s="88"/>
      <c r="G370" s="91"/>
      <c r="H370" s="91"/>
      <c r="I370" s="89"/>
      <c r="J370" s="70"/>
      <c r="K370" s="74"/>
    </row>
    <row r="371" spans="2:11" s="32" customFormat="1" ht="15.75">
      <c r="B371" s="17"/>
      <c r="C371" s="18"/>
      <c r="D371" s="91"/>
      <c r="E371" s="91"/>
      <c r="F371" s="91"/>
      <c r="G371" s="91"/>
      <c r="H371" s="91"/>
      <c r="I371" s="89"/>
      <c r="J371" s="70"/>
      <c r="K371" s="74"/>
    </row>
    <row r="372" spans="2:11" s="32" customFormat="1" ht="15.75">
      <c r="B372" s="19"/>
      <c r="C372" s="9"/>
      <c r="D372" s="88"/>
      <c r="E372" s="88"/>
      <c r="F372" s="88"/>
      <c r="G372" s="88"/>
      <c r="H372" s="88"/>
      <c r="I372" s="89"/>
      <c r="J372" s="70"/>
      <c r="K372" s="74"/>
    </row>
    <row r="373" spans="2:11" s="32" customFormat="1" ht="15.75">
      <c r="B373" s="19"/>
      <c r="C373" s="9"/>
      <c r="D373" s="88"/>
      <c r="E373" s="88"/>
      <c r="F373" s="88"/>
      <c r="G373" s="88"/>
      <c r="H373" s="88"/>
      <c r="I373" s="89"/>
      <c r="J373" s="70"/>
      <c r="K373" s="74"/>
    </row>
    <row r="374" spans="2:11" s="32" customFormat="1" ht="15.75">
      <c r="B374" s="19"/>
      <c r="C374" s="9"/>
      <c r="D374" s="88"/>
      <c r="E374" s="88"/>
      <c r="F374" s="88"/>
      <c r="G374" s="88"/>
      <c r="H374" s="88"/>
      <c r="I374" s="89"/>
      <c r="J374" s="70"/>
      <c r="K374" s="74"/>
    </row>
    <row r="375" spans="2:11" s="32" customFormat="1" ht="15.75">
      <c r="B375" s="19"/>
      <c r="C375" s="9"/>
      <c r="D375" s="88"/>
      <c r="E375" s="88"/>
      <c r="F375" s="88"/>
      <c r="G375" s="88"/>
      <c r="H375" s="88"/>
      <c r="I375" s="89"/>
      <c r="J375" s="70"/>
      <c r="K375" s="74"/>
    </row>
    <row r="376" spans="2:11" s="32" customFormat="1" ht="15.75">
      <c r="B376" s="19"/>
      <c r="C376" s="9"/>
      <c r="D376" s="88"/>
      <c r="E376" s="88"/>
      <c r="F376" s="88"/>
      <c r="G376" s="88"/>
      <c r="H376" s="88"/>
      <c r="I376" s="89"/>
      <c r="J376" s="70"/>
      <c r="K376" s="74"/>
    </row>
    <row r="377" spans="2:11" s="32" customFormat="1" ht="15.75">
      <c r="B377" s="19"/>
      <c r="C377" s="9"/>
      <c r="D377" s="88"/>
      <c r="E377" s="88"/>
      <c r="F377" s="88"/>
      <c r="G377" s="88"/>
      <c r="H377" s="88"/>
      <c r="I377" s="89"/>
      <c r="J377" s="70"/>
      <c r="K377" s="74"/>
    </row>
    <row r="378" spans="2:11" s="32" customFormat="1" ht="15.75">
      <c r="B378" s="11"/>
      <c r="C378" s="20"/>
      <c r="D378" s="86"/>
      <c r="E378" s="86"/>
      <c r="F378" s="86"/>
      <c r="G378" s="86"/>
      <c r="H378" s="86"/>
      <c r="I378" s="89"/>
      <c r="J378" s="70"/>
      <c r="K378" s="74"/>
    </row>
    <row r="379" spans="2:11" s="32" customFormat="1" ht="15.75">
      <c r="B379" s="17"/>
      <c r="C379" s="21"/>
      <c r="D379" s="91"/>
      <c r="E379" s="91"/>
      <c r="F379" s="91"/>
      <c r="G379" s="91"/>
      <c r="H379" s="91"/>
      <c r="I379" s="89"/>
      <c r="J379" s="70"/>
      <c r="K379" s="74"/>
    </row>
    <row r="380" spans="2:11" s="32" customFormat="1" ht="15.75">
      <c r="B380" s="31"/>
      <c r="C380" s="22"/>
      <c r="D380" s="88"/>
      <c r="E380" s="88"/>
      <c r="F380" s="88"/>
      <c r="G380" s="88"/>
      <c r="H380" s="88"/>
      <c r="I380" s="89"/>
      <c r="J380" s="70"/>
      <c r="K380" s="74"/>
    </row>
    <row r="381" spans="2:11" s="32" customFormat="1" ht="15.75">
      <c r="B381" s="17"/>
      <c r="C381" s="23"/>
      <c r="D381" s="91"/>
      <c r="E381" s="91"/>
      <c r="F381" s="91"/>
      <c r="G381" s="91"/>
      <c r="H381" s="91"/>
      <c r="I381" s="89"/>
      <c r="J381" s="70"/>
      <c r="K381" s="74"/>
    </row>
    <row r="382" spans="2:11" s="32" customFormat="1" ht="15.75">
      <c r="B382" s="17"/>
      <c r="C382" s="24"/>
      <c r="D382" s="91"/>
      <c r="E382" s="91"/>
      <c r="F382" s="91"/>
      <c r="G382" s="91"/>
      <c r="H382" s="91"/>
      <c r="I382" s="89"/>
      <c r="J382" s="70"/>
      <c r="K382" s="74"/>
    </row>
    <row r="383" spans="2:11" s="32" customFormat="1" ht="15.75">
      <c r="B383" s="31"/>
      <c r="C383" s="10"/>
      <c r="D383" s="91"/>
      <c r="E383" s="91"/>
      <c r="F383" s="91"/>
      <c r="G383" s="91"/>
      <c r="H383" s="91"/>
      <c r="I383" s="89"/>
      <c r="J383" s="70"/>
      <c r="K383" s="74"/>
    </row>
    <row r="384" spans="2:11" s="32" customFormat="1" ht="15.75">
      <c r="B384" s="31"/>
      <c r="C384" s="25"/>
      <c r="D384" s="88"/>
      <c r="E384" s="88"/>
      <c r="F384" s="88"/>
      <c r="G384" s="88"/>
      <c r="H384" s="88"/>
      <c r="I384" s="89"/>
      <c r="J384" s="70"/>
      <c r="K384" s="74"/>
    </row>
    <row r="385" spans="2:11" s="32" customFormat="1" ht="15.75">
      <c r="B385" s="31"/>
      <c r="C385" s="26"/>
      <c r="D385" s="88"/>
      <c r="E385" s="88"/>
      <c r="F385" s="88"/>
      <c r="G385" s="88"/>
      <c r="H385" s="88"/>
      <c r="I385" s="89"/>
      <c r="J385" s="70"/>
      <c r="K385" s="74"/>
    </row>
    <row r="386" spans="2:11" s="32" customFormat="1" ht="15.75">
      <c r="B386" s="31"/>
      <c r="C386" s="26"/>
      <c r="D386" s="88"/>
      <c r="E386" s="91"/>
      <c r="F386" s="91"/>
      <c r="G386" s="91"/>
      <c r="H386" s="91"/>
      <c r="I386" s="89"/>
      <c r="J386" s="70"/>
      <c r="K386" s="74"/>
    </row>
    <row r="387" spans="2:11" s="32" customFormat="1" ht="15.75">
      <c r="B387" s="31"/>
      <c r="C387" s="27"/>
      <c r="D387" s="88"/>
      <c r="E387" s="91"/>
      <c r="F387" s="91"/>
      <c r="G387" s="91"/>
      <c r="H387" s="91"/>
      <c r="I387" s="89"/>
      <c r="J387" s="70"/>
      <c r="K387" s="74"/>
    </row>
    <row r="388" spans="2:11" s="32" customFormat="1" ht="15.75">
      <c r="B388" s="11"/>
      <c r="C388" s="28"/>
      <c r="D388" s="86"/>
      <c r="E388" s="86"/>
      <c r="F388" s="86"/>
      <c r="G388" s="86"/>
      <c r="H388" s="86"/>
      <c r="I388" s="89"/>
      <c r="J388" s="70"/>
      <c r="K388" s="74"/>
    </row>
    <row r="389" spans="2:11" s="32" customFormat="1" ht="15.75">
      <c r="B389" s="17"/>
      <c r="C389" s="24"/>
      <c r="D389" s="88"/>
      <c r="E389" s="88"/>
      <c r="F389" s="88"/>
      <c r="G389" s="88"/>
      <c r="H389" s="88"/>
      <c r="I389" s="89"/>
      <c r="J389" s="70"/>
      <c r="K389" s="74"/>
    </row>
    <row r="390" spans="2:11" s="32" customFormat="1" ht="15.75">
      <c r="B390" s="29"/>
      <c r="C390" s="7"/>
      <c r="D390" s="88"/>
      <c r="E390" s="88"/>
      <c r="F390" s="88"/>
      <c r="G390" s="88"/>
      <c r="H390" s="88"/>
      <c r="I390" s="89"/>
      <c r="J390" s="70"/>
      <c r="K390" s="74"/>
    </row>
    <row r="391" spans="2:11" s="32" customFormat="1" ht="15.75">
      <c r="B391" s="29"/>
      <c r="C391" s="2"/>
      <c r="D391" s="88"/>
      <c r="E391" s="88"/>
      <c r="F391" s="88"/>
      <c r="G391" s="88"/>
      <c r="H391" s="88"/>
      <c r="I391" s="89"/>
      <c r="J391" s="70"/>
      <c r="K391" s="74"/>
    </row>
    <row r="392" spans="2:11" s="32" customFormat="1" ht="15.75">
      <c r="B392" s="29"/>
      <c r="C392" s="2"/>
      <c r="D392" s="88"/>
      <c r="E392" s="88"/>
      <c r="F392" s="88"/>
      <c r="G392" s="88"/>
      <c r="H392" s="88"/>
      <c r="I392" s="89"/>
      <c r="J392" s="70"/>
      <c r="K392" s="74"/>
    </row>
    <row r="393" spans="2:11" s="32" customFormat="1" ht="15.75">
      <c r="B393" s="31"/>
      <c r="C393" s="30"/>
      <c r="D393" s="88"/>
      <c r="E393" s="88"/>
      <c r="F393" s="88"/>
      <c r="G393" s="88"/>
      <c r="H393" s="88"/>
      <c r="I393" s="89"/>
      <c r="J393" s="70"/>
      <c r="K393" s="74"/>
    </row>
    <row r="394" spans="2:11" s="32" customFormat="1" ht="15.75">
      <c r="B394" s="25"/>
      <c r="C394" s="25"/>
      <c r="D394" s="88"/>
      <c r="E394" s="88"/>
      <c r="F394" s="88"/>
      <c r="G394" s="88"/>
      <c r="H394" s="88"/>
      <c r="I394" s="89"/>
      <c r="J394" s="70"/>
      <c r="K394" s="74"/>
    </row>
    <row r="395" spans="2:11" s="32" customFormat="1" ht="15.75">
      <c r="B395" s="35"/>
      <c r="C395" s="18"/>
      <c r="D395" s="88"/>
      <c r="E395" s="88"/>
      <c r="F395" s="88"/>
      <c r="G395" s="88"/>
      <c r="H395" s="88"/>
      <c r="I395" s="89"/>
      <c r="J395" s="70"/>
      <c r="K395" s="74"/>
    </row>
    <row r="396" spans="2:11" s="32" customFormat="1" ht="15.75">
      <c r="B396" s="50"/>
      <c r="C396" s="31"/>
      <c r="D396" s="88"/>
      <c r="E396" s="88"/>
      <c r="F396" s="88"/>
      <c r="G396" s="88"/>
      <c r="H396" s="88"/>
      <c r="I396" s="89"/>
      <c r="J396" s="70"/>
      <c r="K396" s="74"/>
    </row>
    <row r="397" spans="2:11" s="32" customFormat="1" ht="15.75">
      <c r="B397" s="50"/>
      <c r="C397" s="31"/>
      <c r="D397" s="88"/>
      <c r="E397" s="88"/>
      <c r="F397" s="88"/>
      <c r="G397" s="88"/>
      <c r="H397" s="88"/>
      <c r="I397" s="89"/>
      <c r="J397" s="70"/>
      <c r="K397" s="74"/>
    </row>
    <row r="398" spans="3:11" s="32" customFormat="1" ht="15.75">
      <c r="C398" s="51"/>
      <c r="D398" s="90"/>
      <c r="E398" s="90"/>
      <c r="F398" s="90"/>
      <c r="G398" s="90"/>
      <c r="H398" s="90"/>
      <c r="I398" s="89"/>
      <c r="J398" s="70"/>
      <c r="K398" s="74"/>
    </row>
    <row r="399" spans="2:11" s="32" customFormat="1" ht="15.75">
      <c r="B399" s="1"/>
      <c r="C399" s="51"/>
      <c r="D399" s="86"/>
      <c r="E399" s="86"/>
      <c r="F399" s="86"/>
      <c r="G399" s="86"/>
      <c r="H399" s="86"/>
      <c r="I399" s="89"/>
      <c r="J399" s="70"/>
      <c r="K399" s="74"/>
    </row>
    <row r="400" spans="2:11" s="32" customFormat="1" ht="15.75">
      <c r="B400" s="11"/>
      <c r="C400" s="28"/>
      <c r="D400" s="86"/>
      <c r="E400" s="86"/>
      <c r="F400" s="86"/>
      <c r="G400" s="86"/>
      <c r="H400" s="86"/>
      <c r="I400" s="89"/>
      <c r="J400" s="70"/>
      <c r="K400" s="74"/>
    </row>
    <row r="401" spans="2:11" s="32" customFormat="1" ht="15.75">
      <c r="B401" s="17"/>
      <c r="C401" s="24"/>
      <c r="D401" s="86"/>
      <c r="E401" s="88"/>
      <c r="F401" s="88"/>
      <c r="G401" s="88"/>
      <c r="H401" s="88"/>
      <c r="I401" s="89"/>
      <c r="J401" s="70"/>
      <c r="K401" s="74"/>
    </row>
    <row r="402" spans="2:11" s="32" customFormat="1" ht="15.75">
      <c r="B402" s="17"/>
      <c r="C402" s="18"/>
      <c r="D402" s="91"/>
      <c r="E402" s="91"/>
      <c r="F402" s="91"/>
      <c r="G402" s="91"/>
      <c r="H402" s="91"/>
      <c r="I402" s="89"/>
      <c r="J402" s="70"/>
      <c r="K402" s="74"/>
    </row>
    <row r="403" spans="2:11" s="32" customFormat="1" ht="15.75">
      <c r="B403" s="31"/>
      <c r="C403" s="25"/>
      <c r="D403" s="88"/>
      <c r="E403" s="88"/>
      <c r="F403" s="88"/>
      <c r="G403" s="88"/>
      <c r="H403" s="88"/>
      <c r="I403" s="89"/>
      <c r="J403" s="70"/>
      <c r="K403" s="74"/>
    </row>
    <row r="404" spans="2:11" s="32" customFormat="1" ht="15.75">
      <c r="B404" s="17"/>
      <c r="C404" s="24"/>
      <c r="D404" s="88"/>
      <c r="E404" s="88"/>
      <c r="F404" s="88"/>
      <c r="G404" s="88"/>
      <c r="H404" s="88"/>
      <c r="I404" s="89"/>
      <c r="J404" s="70"/>
      <c r="K404" s="74"/>
    </row>
    <row r="405" spans="2:11" s="32" customFormat="1" ht="15.75">
      <c r="B405" s="31"/>
      <c r="C405" s="25"/>
      <c r="D405" s="88"/>
      <c r="E405" s="88"/>
      <c r="F405" s="88"/>
      <c r="G405" s="88"/>
      <c r="H405" s="88"/>
      <c r="I405" s="89"/>
      <c r="J405" s="70"/>
      <c r="K405" s="74"/>
    </row>
    <row r="406" spans="2:11" s="32" customFormat="1" ht="15.75">
      <c r="B406" s="18"/>
      <c r="C406" s="24"/>
      <c r="D406" s="91"/>
      <c r="E406" s="91"/>
      <c r="F406" s="91"/>
      <c r="G406" s="91"/>
      <c r="H406" s="91"/>
      <c r="I406" s="89"/>
      <c r="J406" s="70"/>
      <c r="K406" s="74"/>
    </row>
    <row r="407" spans="2:11" s="32" customFormat="1" ht="15.75">
      <c r="B407" s="27"/>
      <c r="C407" s="26"/>
      <c r="D407" s="88"/>
      <c r="E407" s="88"/>
      <c r="F407" s="88"/>
      <c r="G407" s="88"/>
      <c r="H407" s="88"/>
      <c r="I407" s="89"/>
      <c r="J407" s="70"/>
      <c r="K407" s="74"/>
    </row>
    <row r="408" spans="2:11" s="32" customFormat="1" ht="15.75">
      <c r="B408" s="31"/>
      <c r="C408" s="10"/>
      <c r="D408" s="88"/>
      <c r="E408" s="88"/>
      <c r="F408" s="88"/>
      <c r="G408" s="88"/>
      <c r="H408" s="88"/>
      <c r="I408" s="89"/>
      <c r="J408" s="70"/>
      <c r="K408" s="74"/>
    </row>
    <row r="409" spans="2:11" s="32" customFormat="1" ht="15.75">
      <c r="B409" s="31"/>
      <c r="C409" s="10"/>
      <c r="D409" s="88"/>
      <c r="E409" s="88"/>
      <c r="F409" s="88"/>
      <c r="G409" s="88"/>
      <c r="H409" s="88"/>
      <c r="I409" s="89"/>
      <c r="J409" s="70"/>
      <c r="K409" s="74"/>
    </row>
    <row r="410" spans="2:11" s="32" customFormat="1" ht="15.75">
      <c r="B410" s="25"/>
      <c r="C410" s="10"/>
      <c r="D410" s="88"/>
      <c r="E410" s="88"/>
      <c r="F410" s="88"/>
      <c r="G410" s="88"/>
      <c r="H410" s="88"/>
      <c r="I410" s="89"/>
      <c r="J410" s="70"/>
      <c r="K410" s="74"/>
    </row>
    <row r="411" spans="2:11" s="32" customFormat="1" ht="15.75">
      <c r="B411" s="25"/>
      <c r="C411" s="10"/>
      <c r="D411" s="88"/>
      <c r="E411" s="88"/>
      <c r="F411" s="88"/>
      <c r="G411" s="88"/>
      <c r="H411" s="88"/>
      <c r="I411" s="89"/>
      <c r="J411" s="70"/>
      <c r="K411" s="74"/>
    </row>
    <row r="412" spans="2:11" s="32" customFormat="1" ht="15.75">
      <c r="B412" s="25"/>
      <c r="C412" s="10"/>
      <c r="D412" s="92"/>
      <c r="E412" s="88"/>
      <c r="F412" s="88"/>
      <c r="G412" s="88"/>
      <c r="H412" s="88"/>
      <c r="I412" s="89"/>
      <c r="J412" s="70"/>
      <c r="K412" s="74"/>
    </row>
    <row r="413" spans="2:11" s="32" customFormat="1" ht="15.75">
      <c r="B413" s="27"/>
      <c r="C413" s="26"/>
      <c r="D413" s="88"/>
      <c r="E413" s="88"/>
      <c r="F413" s="88"/>
      <c r="G413" s="88"/>
      <c r="H413" s="88"/>
      <c r="I413" s="89"/>
      <c r="J413" s="70"/>
      <c r="K413" s="74"/>
    </row>
    <row r="414" spans="2:11" s="32" customFormat="1" ht="15.75">
      <c r="B414" s="31"/>
      <c r="C414" s="26"/>
      <c r="D414" s="88"/>
      <c r="E414" s="88"/>
      <c r="F414" s="88"/>
      <c r="G414" s="88"/>
      <c r="H414" s="88"/>
      <c r="I414" s="89"/>
      <c r="J414" s="70"/>
      <c r="K414" s="74"/>
    </row>
    <row r="415" spans="2:11" s="32" customFormat="1" ht="15.75">
      <c r="B415" s="31"/>
      <c r="C415" s="26"/>
      <c r="D415" s="91"/>
      <c r="E415" s="91"/>
      <c r="F415" s="91"/>
      <c r="G415" s="91"/>
      <c r="H415" s="91"/>
      <c r="I415" s="89"/>
      <c r="J415" s="70"/>
      <c r="K415" s="74"/>
    </row>
    <row r="416" spans="2:11" s="32" customFormat="1" ht="15.75">
      <c r="B416" s="31"/>
      <c r="C416" s="25"/>
      <c r="D416" s="88"/>
      <c r="E416" s="88"/>
      <c r="F416" s="88"/>
      <c r="G416" s="88"/>
      <c r="H416" s="88"/>
      <c r="I416" s="89"/>
      <c r="J416" s="70"/>
      <c r="K416" s="74"/>
    </row>
    <row r="417" spans="2:11" s="32" customFormat="1" ht="15.75">
      <c r="B417" s="31"/>
      <c r="C417" s="25"/>
      <c r="D417" s="91"/>
      <c r="E417" s="91"/>
      <c r="F417" s="91"/>
      <c r="G417" s="88"/>
      <c r="H417" s="88"/>
      <c r="I417" s="89"/>
      <c r="J417" s="70"/>
      <c r="K417" s="74"/>
    </row>
    <row r="418" spans="2:11" s="32" customFormat="1" ht="15.75">
      <c r="B418" s="33"/>
      <c r="C418" s="30"/>
      <c r="D418" s="88"/>
      <c r="E418" s="88"/>
      <c r="F418" s="88"/>
      <c r="G418" s="88"/>
      <c r="H418" s="88"/>
      <c r="I418" s="89"/>
      <c r="J418" s="70"/>
      <c r="K418" s="74"/>
    </row>
    <row r="419" spans="2:11" s="32" customFormat="1" ht="15.75">
      <c r="B419" s="33"/>
      <c r="C419" s="34"/>
      <c r="D419" s="88"/>
      <c r="E419" s="88"/>
      <c r="F419" s="88"/>
      <c r="G419" s="88"/>
      <c r="H419" s="88"/>
      <c r="I419" s="89"/>
      <c r="J419" s="70"/>
      <c r="K419" s="74"/>
    </row>
    <row r="420" spans="2:11" s="32" customFormat="1" ht="15.75">
      <c r="B420" s="33"/>
      <c r="C420" s="34"/>
      <c r="D420" s="88"/>
      <c r="E420" s="88"/>
      <c r="F420" s="88"/>
      <c r="G420" s="88"/>
      <c r="H420" s="88"/>
      <c r="I420" s="89"/>
      <c r="J420" s="70"/>
      <c r="K420" s="74"/>
    </row>
    <row r="421" spans="2:11" s="32" customFormat="1" ht="15.75">
      <c r="B421" s="11"/>
      <c r="C421" s="28"/>
      <c r="D421" s="86"/>
      <c r="E421" s="86"/>
      <c r="F421" s="86"/>
      <c r="G421" s="86"/>
      <c r="H421" s="86"/>
      <c r="I421" s="89"/>
      <c r="J421" s="70"/>
      <c r="K421" s="74"/>
    </row>
    <row r="422" spans="2:11" s="32" customFormat="1" ht="15.75">
      <c r="B422" s="17"/>
      <c r="C422" s="24"/>
      <c r="D422" s="91"/>
      <c r="E422" s="91"/>
      <c r="F422" s="91"/>
      <c r="G422" s="88"/>
      <c r="H422" s="88"/>
      <c r="I422" s="89"/>
      <c r="J422" s="70"/>
      <c r="K422" s="74"/>
    </row>
    <row r="423" spans="2:11" s="32" customFormat="1" ht="15.75">
      <c r="B423" s="11"/>
      <c r="C423" s="28"/>
      <c r="D423" s="91"/>
      <c r="E423" s="86"/>
      <c r="F423" s="86"/>
      <c r="G423" s="86"/>
      <c r="H423" s="86"/>
      <c r="I423" s="89"/>
      <c r="J423" s="70"/>
      <c r="K423" s="74"/>
    </row>
    <row r="424" spans="2:11" s="32" customFormat="1" ht="15.75">
      <c r="B424" s="17"/>
      <c r="C424" s="35"/>
      <c r="D424" s="91"/>
      <c r="E424" s="88"/>
      <c r="F424" s="88"/>
      <c r="G424" s="88"/>
      <c r="H424" s="88"/>
      <c r="I424" s="89"/>
      <c r="J424" s="70"/>
      <c r="K424" s="74"/>
    </row>
    <row r="425" spans="2:11" s="32" customFormat="1" ht="15.75">
      <c r="B425" s="11"/>
      <c r="C425" s="28"/>
      <c r="D425" s="86"/>
      <c r="E425" s="86"/>
      <c r="F425" s="86"/>
      <c r="G425" s="86"/>
      <c r="H425" s="86"/>
      <c r="I425" s="89"/>
      <c r="J425" s="70"/>
      <c r="K425" s="74"/>
    </row>
    <row r="426" spans="2:11" s="32" customFormat="1" ht="15.75">
      <c r="B426" s="17"/>
      <c r="C426" s="24"/>
      <c r="D426" s="91"/>
      <c r="E426" s="91"/>
      <c r="F426" s="91"/>
      <c r="G426" s="91"/>
      <c r="H426" s="91"/>
      <c r="I426" s="89"/>
      <c r="J426" s="70"/>
      <c r="K426" s="74"/>
    </row>
    <row r="427" spans="2:11" s="32" customFormat="1" ht="15.75">
      <c r="B427" s="31"/>
      <c r="C427" s="26"/>
      <c r="D427" s="88"/>
      <c r="E427" s="91"/>
      <c r="F427" s="91"/>
      <c r="G427" s="88"/>
      <c r="H427" s="88"/>
      <c r="I427" s="89"/>
      <c r="J427" s="70"/>
      <c r="K427" s="74"/>
    </row>
    <row r="428" spans="2:11" s="32" customFormat="1" ht="15.75">
      <c r="B428" s="31"/>
      <c r="C428" s="26"/>
      <c r="D428" s="88"/>
      <c r="E428" s="88"/>
      <c r="F428" s="88"/>
      <c r="G428" s="88"/>
      <c r="H428" s="88"/>
      <c r="I428" s="89"/>
      <c r="J428" s="70"/>
      <c r="K428" s="74"/>
    </row>
    <row r="429" spans="2:11" s="32" customFormat="1" ht="15.75">
      <c r="B429" s="36"/>
      <c r="C429" s="24"/>
      <c r="D429" s="91"/>
      <c r="E429" s="91"/>
      <c r="F429" s="91"/>
      <c r="G429" s="91"/>
      <c r="H429" s="91"/>
      <c r="I429" s="89"/>
      <c r="J429" s="70"/>
      <c r="K429" s="74"/>
    </row>
    <row r="430" spans="2:11" s="32" customFormat="1" ht="15.75">
      <c r="B430" s="31"/>
      <c r="C430" s="26"/>
      <c r="D430" s="91"/>
      <c r="E430" s="91"/>
      <c r="F430" s="91"/>
      <c r="G430" s="91"/>
      <c r="H430" s="91"/>
      <c r="I430" s="89"/>
      <c r="J430" s="70"/>
      <c r="K430" s="74"/>
    </row>
    <row r="431" spans="2:11" s="32" customFormat="1" ht="15.75">
      <c r="B431" s="31"/>
      <c r="C431" s="25"/>
      <c r="D431" s="88"/>
      <c r="E431" s="91"/>
      <c r="F431" s="91"/>
      <c r="G431" s="88"/>
      <c r="H431" s="88"/>
      <c r="I431" s="89"/>
      <c r="J431" s="70"/>
      <c r="K431" s="74"/>
    </row>
    <row r="432" spans="2:11" s="32" customFormat="1" ht="15.75">
      <c r="B432" s="31"/>
      <c r="C432" s="25"/>
      <c r="D432" s="88"/>
      <c r="E432" s="91"/>
      <c r="F432" s="91"/>
      <c r="G432" s="88"/>
      <c r="H432" s="88"/>
      <c r="I432" s="89"/>
      <c r="J432" s="70"/>
      <c r="K432" s="74"/>
    </row>
    <row r="433" spans="2:11" s="32" customFormat="1" ht="15.75">
      <c r="B433" s="11"/>
      <c r="C433" s="28"/>
      <c r="D433" s="86"/>
      <c r="E433" s="86"/>
      <c r="F433" s="86"/>
      <c r="G433" s="86"/>
      <c r="H433" s="86"/>
      <c r="I433" s="89"/>
      <c r="J433" s="70"/>
      <c r="K433" s="74"/>
    </row>
    <row r="434" spans="2:11" s="32" customFormat="1" ht="15.75">
      <c r="B434" s="17"/>
      <c r="C434" s="37"/>
      <c r="D434" s="91"/>
      <c r="E434" s="91"/>
      <c r="F434" s="91"/>
      <c r="G434" s="91"/>
      <c r="H434" s="91"/>
      <c r="I434" s="89"/>
      <c r="J434" s="70"/>
      <c r="K434" s="74"/>
    </row>
    <row r="435" spans="2:11" s="32" customFormat="1" ht="15.75">
      <c r="B435" s="31"/>
      <c r="C435" s="26"/>
      <c r="D435" s="88"/>
      <c r="E435" s="91"/>
      <c r="F435" s="91"/>
      <c r="G435" s="88"/>
      <c r="H435" s="88"/>
      <c r="I435" s="89"/>
      <c r="J435" s="70"/>
      <c r="K435" s="74"/>
    </row>
    <row r="436" spans="2:11" s="32" customFormat="1" ht="15.75">
      <c r="B436" s="11"/>
      <c r="C436" s="28"/>
      <c r="D436" s="86"/>
      <c r="E436" s="86"/>
      <c r="F436" s="86"/>
      <c r="G436" s="86"/>
      <c r="H436" s="86"/>
      <c r="I436" s="89"/>
      <c r="J436" s="70"/>
      <c r="K436" s="74"/>
    </row>
    <row r="437" spans="2:11" s="32" customFormat="1" ht="15.75">
      <c r="B437" s="33"/>
      <c r="C437" s="30"/>
      <c r="D437" s="88"/>
      <c r="E437" s="88"/>
      <c r="F437" s="88"/>
      <c r="G437" s="88"/>
      <c r="H437" s="88"/>
      <c r="I437" s="89"/>
      <c r="J437" s="70"/>
      <c r="K437" s="74"/>
    </row>
    <row r="438" spans="2:11" s="32" customFormat="1" ht="15.75">
      <c r="B438" s="31"/>
      <c r="C438" s="25"/>
      <c r="D438" s="86"/>
      <c r="E438" s="88"/>
      <c r="F438" s="88"/>
      <c r="G438" s="88"/>
      <c r="H438" s="88"/>
      <c r="I438" s="89"/>
      <c r="J438" s="70"/>
      <c r="K438" s="74"/>
    </row>
    <row r="439" spans="2:11" s="32" customFormat="1" ht="15.75">
      <c r="B439" s="31"/>
      <c r="C439" s="26"/>
      <c r="D439" s="86"/>
      <c r="E439" s="88"/>
      <c r="F439" s="88"/>
      <c r="G439" s="88"/>
      <c r="H439" s="88"/>
      <c r="I439" s="89"/>
      <c r="J439" s="70"/>
      <c r="K439" s="74"/>
    </row>
    <row r="440" spans="2:11" s="32" customFormat="1" ht="15.75">
      <c r="B440" s="33"/>
      <c r="C440" s="30"/>
      <c r="D440" s="88"/>
      <c r="E440" s="88"/>
      <c r="F440" s="88"/>
      <c r="G440" s="88"/>
      <c r="H440" s="88"/>
      <c r="I440" s="89"/>
      <c r="J440" s="70"/>
      <c r="K440" s="74"/>
    </row>
    <row r="441" spans="2:11" s="32" customFormat="1" ht="15.75">
      <c r="B441" s="33"/>
      <c r="C441" s="26"/>
      <c r="D441" s="88"/>
      <c r="E441" s="88"/>
      <c r="F441" s="88"/>
      <c r="G441" s="88"/>
      <c r="H441" s="88"/>
      <c r="I441" s="89"/>
      <c r="J441" s="70"/>
      <c r="K441" s="74"/>
    </row>
    <row r="442" spans="2:11" s="32" customFormat="1" ht="15.75">
      <c r="B442" s="27"/>
      <c r="C442" s="7"/>
      <c r="D442" s="88"/>
      <c r="E442" s="88"/>
      <c r="F442" s="88"/>
      <c r="G442" s="88"/>
      <c r="H442" s="88"/>
      <c r="I442" s="89"/>
      <c r="J442" s="70"/>
      <c r="K442" s="74"/>
    </row>
    <row r="443" spans="2:11" s="32" customFormat="1" ht="15.75">
      <c r="B443" s="38"/>
      <c r="C443" s="7"/>
      <c r="D443" s="88"/>
      <c r="E443" s="88"/>
      <c r="F443" s="88"/>
      <c r="G443" s="88"/>
      <c r="H443" s="88"/>
      <c r="I443" s="89"/>
      <c r="J443" s="70"/>
      <c r="K443" s="74"/>
    </row>
    <row r="444" spans="2:11" s="32" customFormat="1" ht="15.75">
      <c r="B444" s="38"/>
      <c r="C444" s="7"/>
      <c r="D444" s="88"/>
      <c r="E444" s="88"/>
      <c r="F444" s="88"/>
      <c r="G444" s="88"/>
      <c r="H444" s="88"/>
      <c r="I444" s="89"/>
      <c r="J444" s="70"/>
      <c r="K444" s="74"/>
    </row>
    <row r="445" spans="2:11" s="32" customFormat="1" ht="15.75">
      <c r="B445" s="27"/>
      <c r="C445" s="30"/>
      <c r="D445" s="88"/>
      <c r="E445" s="88"/>
      <c r="F445" s="88"/>
      <c r="G445" s="88"/>
      <c r="H445" s="88"/>
      <c r="I445" s="89"/>
      <c r="J445" s="70"/>
      <c r="K445" s="74"/>
    </row>
    <row r="446" spans="2:11" s="32" customFormat="1" ht="15.75">
      <c r="B446" s="31"/>
      <c r="C446" s="25"/>
      <c r="D446" s="88"/>
      <c r="E446" s="88"/>
      <c r="F446" s="88"/>
      <c r="G446" s="88"/>
      <c r="H446" s="88"/>
      <c r="I446" s="89"/>
      <c r="J446" s="70"/>
      <c r="K446" s="74"/>
    </row>
    <row r="447" spans="2:11" s="32" customFormat="1" ht="15.75">
      <c r="B447" s="31"/>
      <c r="C447" s="25"/>
      <c r="D447" s="88"/>
      <c r="E447" s="88"/>
      <c r="F447" s="88"/>
      <c r="G447" s="88"/>
      <c r="H447" s="88"/>
      <c r="I447" s="89"/>
      <c r="J447" s="70"/>
      <c r="K447" s="74"/>
    </row>
    <row r="448" spans="2:11" s="32" customFormat="1" ht="15.75">
      <c r="B448" s="27"/>
      <c r="C448" s="30"/>
      <c r="D448" s="88"/>
      <c r="E448" s="88"/>
      <c r="F448" s="88"/>
      <c r="G448" s="88"/>
      <c r="H448" s="88"/>
      <c r="I448" s="89"/>
      <c r="J448" s="70"/>
      <c r="K448" s="74"/>
    </row>
    <row r="449" spans="2:11" s="32" customFormat="1" ht="15.75">
      <c r="B449" s="27"/>
      <c r="C449" s="30"/>
      <c r="D449" s="88"/>
      <c r="E449" s="88"/>
      <c r="F449" s="88"/>
      <c r="G449" s="88"/>
      <c r="H449" s="88"/>
      <c r="I449" s="89"/>
      <c r="J449" s="70"/>
      <c r="K449" s="74"/>
    </row>
    <row r="450" spans="2:11" s="32" customFormat="1" ht="15.75">
      <c r="B450" s="27"/>
      <c r="C450" s="30"/>
      <c r="D450" s="88"/>
      <c r="E450" s="88"/>
      <c r="F450" s="88"/>
      <c r="G450" s="88"/>
      <c r="H450" s="88"/>
      <c r="I450" s="89"/>
      <c r="J450" s="70"/>
      <c r="K450" s="74"/>
    </row>
    <row r="451" spans="2:11" s="32" customFormat="1" ht="15.75">
      <c r="B451" s="27"/>
      <c r="C451" s="26"/>
      <c r="D451" s="88"/>
      <c r="E451" s="88"/>
      <c r="F451" s="88"/>
      <c r="G451" s="88"/>
      <c r="H451" s="88"/>
      <c r="I451" s="89"/>
      <c r="J451" s="70"/>
      <c r="K451" s="74"/>
    </row>
    <row r="452" spans="2:11" s="32" customFormat="1" ht="15.75">
      <c r="B452" s="27"/>
      <c r="C452" s="30"/>
      <c r="D452" s="88"/>
      <c r="E452" s="88"/>
      <c r="F452" s="88"/>
      <c r="G452" s="88"/>
      <c r="H452" s="88"/>
      <c r="I452" s="89"/>
      <c r="J452" s="70"/>
      <c r="K452" s="74"/>
    </row>
    <row r="453" spans="2:11" s="32" customFormat="1" ht="15.75">
      <c r="B453" s="27"/>
      <c r="C453" s="26"/>
      <c r="D453" s="88"/>
      <c r="E453" s="88"/>
      <c r="F453" s="88"/>
      <c r="G453" s="88"/>
      <c r="H453" s="88"/>
      <c r="I453" s="89"/>
      <c r="J453" s="70"/>
      <c r="K453" s="74"/>
    </row>
    <row r="454" spans="2:11" s="32" customFormat="1" ht="15.75">
      <c r="B454" s="31"/>
      <c r="C454" s="25"/>
      <c r="D454" s="88"/>
      <c r="E454" s="91"/>
      <c r="F454" s="91"/>
      <c r="G454" s="88"/>
      <c r="H454" s="88"/>
      <c r="I454" s="89"/>
      <c r="J454" s="70"/>
      <c r="K454" s="74"/>
    </row>
    <row r="455" spans="2:11" s="32" customFormat="1" ht="15.75">
      <c r="B455" s="31"/>
      <c r="C455" s="25"/>
      <c r="D455" s="88"/>
      <c r="E455" s="91"/>
      <c r="F455" s="91"/>
      <c r="G455" s="88"/>
      <c r="H455" s="88"/>
      <c r="I455" s="89"/>
      <c r="J455" s="70"/>
      <c r="K455" s="74"/>
    </row>
    <row r="456" spans="2:11" s="32" customFormat="1" ht="15.75">
      <c r="B456" s="31"/>
      <c r="C456" s="25"/>
      <c r="D456" s="88"/>
      <c r="E456" s="91"/>
      <c r="F456" s="91"/>
      <c r="G456" s="88"/>
      <c r="H456" s="88"/>
      <c r="I456" s="89"/>
      <c r="J456" s="70"/>
      <c r="K456" s="74"/>
    </row>
    <row r="457" spans="2:11" s="32" customFormat="1" ht="15.75">
      <c r="B457" s="31"/>
      <c r="C457" s="25"/>
      <c r="D457" s="88"/>
      <c r="E457" s="91"/>
      <c r="F457" s="91"/>
      <c r="G457" s="88"/>
      <c r="H457" s="88"/>
      <c r="I457" s="89"/>
      <c r="J457" s="70"/>
      <c r="K457" s="74"/>
    </row>
    <row r="458" spans="2:11" s="32" customFormat="1" ht="15.75">
      <c r="B458" s="31"/>
      <c r="C458" s="25"/>
      <c r="D458" s="88"/>
      <c r="E458" s="91"/>
      <c r="F458" s="91"/>
      <c r="G458" s="88"/>
      <c r="H458" s="88"/>
      <c r="I458" s="89"/>
      <c r="J458" s="70"/>
      <c r="K458" s="74"/>
    </row>
    <row r="459" spans="2:11" s="32" customFormat="1" ht="15.75">
      <c r="B459" s="31"/>
      <c r="C459" s="25"/>
      <c r="D459" s="88"/>
      <c r="E459" s="88"/>
      <c r="F459" s="88"/>
      <c r="G459" s="88"/>
      <c r="H459" s="88"/>
      <c r="I459" s="89"/>
      <c r="J459" s="70"/>
      <c r="K459" s="74"/>
    </row>
    <row r="460" spans="2:11" s="32" customFormat="1" ht="15.75">
      <c r="B460" s="31"/>
      <c r="C460" s="25"/>
      <c r="D460" s="88"/>
      <c r="E460" s="88"/>
      <c r="F460" s="88"/>
      <c r="G460" s="88"/>
      <c r="H460" s="88"/>
      <c r="I460" s="89"/>
      <c r="J460" s="70"/>
      <c r="K460" s="74"/>
    </row>
    <row r="461" spans="2:11" s="32" customFormat="1" ht="15.75">
      <c r="B461" s="31"/>
      <c r="C461" s="25"/>
      <c r="D461" s="88"/>
      <c r="E461" s="88"/>
      <c r="F461" s="88"/>
      <c r="G461" s="88"/>
      <c r="H461" s="88"/>
      <c r="I461" s="89"/>
      <c r="J461" s="70"/>
      <c r="K461" s="74"/>
    </row>
    <row r="462" spans="2:11" s="32" customFormat="1" ht="15.75">
      <c r="B462" s="31"/>
      <c r="C462" s="25"/>
      <c r="D462" s="88"/>
      <c r="E462" s="88"/>
      <c r="F462" s="88"/>
      <c r="G462" s="88"/>
      <c r="H462" s="88"/>
      <c r="I462" s="89"/>
      <c r="J462" s="70"/>
      <c r="K462" s="74"/>
    </row>
    <row r="463" spans="2:11" s="32" customFormat="1" ht="15.75">
      <c r="B463" s="31"/>
      <c r="C463" s="25"/>
      <c r="D463" s="88"/>
      <c r="E463" s="88"/>
      <c r="F463" s="88"/>
      <c r="G463" s="88"/>
      <c r="H463" s="88"/>
      <c r="I463" s="89"/>
      <c r="J463" s="70"/>
      <c r="K463" s="74"/>
    </row>
    <row r="464" spans="2:11" s="32" customFormat="1" ht="15.75">
      <c r="B464" s="31"/>
      <c r="C464" s="25"/>
      <c r="D464" s="88"/>
      <c r="E464" s="88"/>
      <c r="F464" s="88"/>
      <c r="G464" s="88"/>
      <c r="H464" s="88"/>
      <c r="I464" s="89"/>
      <c r="J464" s="70"/>
      <c r="K464" s="74"/>
    </row>
    <row r="465" spans="2:11" s="32" customFormat="1" ht="15.75">
      <c r="B465" s="31"/>
      <c r="C465" s="25"/>
      <c r="D465" s="88"/>
      <c r="E465" s="88"/>
      <c r="F465" s="88"/>
      <c r="G465" s="88"/>
      <c r="H465" s="88"/>
      <c r="I465" s="89"/>
      <c r="J465" s="70"/>
      <c r="K465" s="74"/>
    </row>
    <row r="466" spans="2:11" s="32" customFormat="1" ht="15.75">
      <c r="B466" s="31"/>
      <c r="C466" s="25"/>
      <c r="D466" s="88"/>
      <c r="E466" s="88"/>
      <c r="F466" s="88"/>
      <c r="G466" s="88"/>
      <c r="H466" s="88"/>
      <c r="I466" s="89"/>
      <c r="J466" s="70"/>
      <c r="K466" s="74"/>
    </row>
    <row r="467" spans="2:11" s="32" customFormat="1" ht="15.75">
      <c r="B467" s="31"/>
      <c r="C467" s="52"/>
      <c r="D467" s="88"/>
      <c r="E467" s="88"/>
      <c r="F467" s="88"/>
      <c r="G467" s="88"/>
      <c r="H467" s="88"/>
      <c r="I467" s="89"/>
      <c r="J467" s="70"/>
      <c r="K467" s="74"/>
    </row>
    <row r="468" spans="2:11" s="32" customFormat="1" ht="15.75">
      <c r="B468" s="31"/>
      <c r="C468" s="25"/>
      <c r="D468" s="88"/>
      <c r="E468" s="88"/>
      <c r="F468" s="88"/>
      <c r="G468" s="88"/>
      <c r="H468" s="88"/>
      <c r="I468" s="89"/>
      <c r="J468" s="70"/>
      <c r="K468" s="74"/>
    </row>
    <row r="469" spans="2:11" s="32" customFormat="1" ht="15.75">
      <c r="B469" s="31"/>
      <c r="C469" s="25"/>
      <c r="D469" s="88"/>
      <c r="E469" s="88"/>
      <c r="F469" s="88"/>
      <c r="G469" s="88"/>
      <c r="H469" s="88"/>
      <c r="I469" s="89"/>
      <c r="J469" s="70"/>
      <c r="K469" s="74"/>
    </row>
    <row r="470" spans="2:11" s="32" customFormat="1" ht="15.75">
      <c r="B470" s="11"/>
      <c r="C470" s="1"/>
      <c r="D470" s="86"/>
      <c r="E470" s="86"/>
      <c r="F470" s="86"/>
      <c r="G470" s="86"/>
      <c r="H470" s="86"/>
      <c r="I470" s="89"/>
      <c r="J470" s="70"/>
      <c r="K470" s="74"/>
    </row>
    <row r="471" spans="2:11" s="32" customFormat="1" ht="15.75">
      <c r="B471" s="17"/>
      <c r="C471" s="36"/>
      <c r="D471" s="91"/>
      <c r="E471" s="91"/>
      <c r="F471" s="91"/>
      <c r="G471" s="91"/>
      <c r="H471" s="91"/>
      <c r="I471" s="89"/>
      <c r="J471" s="70"/>
      <c r="K471" s="74"/>
    </row>
    <row r="472" spans="2:11" s="32" customFormat="1" ht="15.75">
      <c r="B472" s="31"/>
      <c r="C472" s="26"/>
      <c r="D472" s="88"/>
      <c r="E472" s="88"/>
      <c r="F472" s="88"/>
      <c r="G472" s="88"/>
      <c r="H472" s="88"/>
      <c r="I472" s="89"/>
      <c r="J472" s="70"/>
      <c r="K472" s="74"/>
    </row>
    <row r="473" spans="2:11" s="32" customFormat="1" ht="15.75">
      <c r="B473" s="17"/>
      <c r="C473" s="27"/>
      <c r="D473" s="88"/>
      <c r="E473" s="86"/>
      <c r="F473" s="86"/>
      <c r="G473" s="86"/>
      <c r="H473" s="86"/>
      <c r="I473" s="89"/>
      <c r="J473" s="70"/>
      <c r="K473" s="74"/>
    </row>
    <row r="474" spans="2:11" s="32" customFormat="1" ht="15.75">
      <c r="B474" s="31"/>
      <c r="C474" s="18"/>
      <c r="D474" s="88"/>
      <c r="E474" s="88"/>
      <c r="F474" s="88"/>
      <c r="G474" s="88"/>
      <c r="H474" s="88"/>
      <c r="I474" s="89"/>
      <c r="J474" s="70"/>
      <c r="K474" s="74"/>
    </row>
    <row r="475" spans="2:11" s="32" customFormat="1" ht="15.75">
      <c r="B475" s="31"/>
      <c r="C475" s="18"/>
      <c r="D475" s="88"/>
      <c r="E475" s="88"/>
      <c r="F475" s="88"/>
      <c r="G475" s="88"/>
      <c r="H475" s="88"/>
      <c r="I475" s="89"/>
      <c r="J475" s="70"/>
      <c r="K475" s="74"/>
    </row>
    <row r="476" spans="2:11" s="32" customFormat="1" ht="15.75">
      <c r="B476" s="11"/>
      <c r="C476" s="1"/>
      <c r="D476" s="86"/>
      <c r="E476" s="86"/>
      <c r="F476" s="86"/>
      <c r="G476" s="86"/>
      <c r="H476" s="86"/>
      <c r="I476" s="89"/>
      <c r="J476" s="70"/>
      <c r="K476" s="74"/>
    </row>
    <row r="477" spans="2:11" s="32" customFormat="1" ht="15.75">
      <c r="B477" s="31"/>
      <c r="C477" s="27"/>
      <c r="D477" s="88"/>
      <c r="E477" s="88"/>
      <c r="F477" s="88"/>
      <c r="G477" s="88"/>
      <c r="H477" s="88"/>
      <c r="I477" s="89"/>
      <c r="J477" s="70"/>
      <c r="K477" s="74"/>
    </row>
    <row r="478" spans="3:11" s="32" customFormat="1" ht="15.75">
      <c r="C478" s="51"/>
      <c r="D478" s="86"/>
      <c r="E478" s="86"/>
      <c r="F478" s="86"/>
      <c r="G478" s="86"/>
      <c r="H478" s="86"/>
      <c r="I478" s="89"/>
      <c r="J478" s="70"/>
      <c r="K478" s="74"/>
    </row>
    <row r="479" spans="2:11" s="32" customFormat="1" ht="15.75">
      <c r="B479" s="11"/>
      <c r="C479" s="53"/>
      <c r="D479" s="86"/>
      <c r="E479" s="86"/>
      <c r="F479" s="86"/>
      <c r="G479" s="86"/>
      <c r="H479" s="86"/>
      <c r="I479" s="89"/>
      <c r="J479" s="70"/>
      <c r="K479" s="74"/>
    </row>
    <row r="480" spans="2:11" s="32" customFormat="1" ht="15.75">
      <c r="B480" s="11"/>
      <c r="C480" s="53"/>
      <c r="D480" s="86"/>
      <c r="E480" s="86"/>
      <c r="F480" s="86"/>
      <c r="G480" s="86"/>
      <c r="H480" s="86"/>
      <c r="I480" s="89"/>
      <c r="J480" s="70"/>
      <c r="K480" s="74"/>
    </row>
    <row r="481" spans="2:11" s="32" customFormat="1" ht="15.75">
      <c r="B481" s="54"/>
      <c r="C481" s="1"/>
      <c r="D481" s="86"/>
      <c r="E481" s="86"/>
      <c r="F481" s="86"/>
      <c r="G481" s="86"/>
      <c r="H481" s="86"/>
      <c r="I481" s="89"/>
      <c r="J481" s="70"/>
      <c r="K481" s="74"/>
    </row>
    <row r="482" spans="2:11" s="32" customFormat="1" ht="15.75">
      <c r="B482" s="27"/>
      <c r="C482" s="26"/>
      <c r="D482" s="86"/>
      <c r="E482" s="90"/>
      <c r="F482" s="90"/>
      <c r="G482" s="90"/>
      <c r="H482" s="90"/>
      <c r="I482" s="89"/>
      <c r="J482" s="70"/>
      <c r="K482" s="74"/>
    </row>
    <row r="483" spans="2:11" s="32" customFormat="1" ht="15.75">
      <c r="B483" s="27"/>
      <c r="C483" s="26"/>
      <c r="D483" s="86"/>
      <c r="E483" s="90"/>
      <c r="F483" s="90"/>
      <c r="G483" s="90"/>
      <c r="H483" s="90"/>
      <c r="I483" s="89"/>
      <c r="J483" s="70"/>
      <c r="K483" s="74"/>
    </row>
    <row r="484" spans="2:11" s="32" customFormat="1" ht="15.75">
      <c r="B484" s="27"/>
      <c r="C484" s="10"/>
      <c r="D484" s="86"/>
      <c r="E484" s="90"/>
      <c r="F484" s="90"/>
      <c r="G484" s="90"/>
      <c r="H484" s="90"/>
      <c r="I484" s="89"/>
      <c r="J484" s="70"/>
      <c r="K484" s="74"/>
    </row>
    <row r="485" spans="2:11" s="32" customFormat="1" ht="15.75">
      <c r="B485" s="11"/>
      <c r="C485" s="1"/>
      <c r="D485" s="86"/>
      <c r="E485" s="86"/>
      <c r="F485" s="86"/>
      <c r="G485" s="86"/>
      <c r="H485" s="86"/>
      <c r="I485" s="89"/>
      <c r="J485" s="70"/>
      <c r="K485" s="74"/>
    </row>
    <row r="486" spans="2:11" s="32" customFormat="1" ht="15.75">
      <c r="B486" s="36"/>
      <c r="C486" s="24"/>
      <c r="D486" s="88"/>
      <c r="E486" s="88"/>
      <c r="F486" s="88"/>
      <c r="G486" s="88"/>
      <c r="H486" s="88"/>
      <c r="I486" s="89"/>
      <c r="J486" s="70"/>
      <c r="K486" s="74"/>
    </row>
    <row r="487" spans="2:11" s="32" customFormat="1" ht="15.75">
      <c r="B487" s="36"/>
      <c r="C487" s="24"/>
      <c r="D487" s="91"/>
      <c r="E487" s="88"/>
      <c r="F487" s="88"/>
      <c r="G487" s="88"/>
      <c r="H487" s="88"/>
      <c r="I487" s="89"/>
      <c r="J487" s="70"/>
      <c r="K487" s="74"/>
    </row>
    <row r="488" spans="2:11" s="32" customFormat="1" ht="15.75">
      <c r="B488" s="27"/>
      <c r="C488" s="26"/>
      <c r="D488" s="91"/>
      <c r="E488" s="88"/>
      <c r="F488" s="88"/>
      <c r="G488" s="88"/>
      <c r="H488" s="88"/>
      <c r="I488" s="89"/>
      <c r="J488" s="70"/>
      <c r="K488" s="74"/>
    </row>
    <row r="489" spans="2:11" s="32" customFormat="1" ht="15.75">
      <c r="B489" s="27"/>
      <c r="C489" s="26"/>
      <c r="D489" s="91"/>
      <c r="E489" s="88"/>
      <c r="F489" s="88"/>
      <c r="G489" s="88"/>
      <c r="H489" s="88"/>
      <c r="I489" s="89"/>
      <c r="J489" s="70"/>
      <c r="K489" s="74"/>
    </row>
    <row r="490" spans="2:11" s="32" customFormat="1" ht="15.75">
      <c r="B490" s="36"/>
      <c r="C490" s="24"/>
      <c r="D490" s="91"/>
      <c r="E490" s="88"/>
      <c r="F490" s="88"/>
      <c r="G490" s="88"/>
      <c r="H490" s="88"/>
      <c r="I490" s="89"/>
      <c r="J490" s="70"/>
      <c r="K490" s="74"/>
    </row>
    <row r="491" spans="2:11" s="32" customFormat="1" ht="15.75">
      <c r="B491" s="36"/>
      <c r="C491" s="24"/>
      <c r="D491" s="91"/>
      <c r="E491" s="88"/>
      <c r="F491" s="88"/>
      <c r="G491" s="88"/>
      <c r="H491" s="88"/>
      <c r="I491" s="89"/>
      <c r="J491" s="70"/>
      <c r="K491" s="74"/>
    </row>
    <row r="492" spans="2:11" s="32" customFormat="1" ht="15.75">
      <c r="B492" s="36"/>
      <c r="C492" s="24"/>
      <c r="D492" s="91"/>
      <c r="E492" s="88"/>
      <c r="F492" s="88"/>
      <c r="G492" s="88"/>
      <c r="H492" s="88"/>
      <c r="I492" s="89"/>
      <c r="J492" s="70"/>
      <c r="K492" s="74"/>
    </row>
    <row r="493" spans="2:11" s="32" customFormat="1" ht="15.75">
      <c r="B493" s="36"/>
      <c r="C493" s="24"/>
      <c r="D493" s="88"/>
      <c r="E493" s="88"/>
      <c r="F493" s="88"/>
      <c r="G493" s="88"/>
      <c r="H493" s="88"/>
      <c r="I493" s="89"/>
      <c r="J493" s="70"/>
      <c r="K493" s="74"/>
    </row>
    <row r="494" spans="2:11" s="32" customFormat="1" ht="15.75">
      <c r="B494" s="18"/>
      <c r="C494" s="24"/>
      <c r="D494" s="88"/>
      <c r="E494" s="88"/>
      <c r="F494" s="88"/>
      <c r="G494" s="88"/>
      <c r="H494" s="88"/>
      <c r="I494" s="89"/>
      <c r="J494" s="70"/>
      <c r="K494" s="74"/>
    </row>
    <row r="495" spans="2:11" s="32" customFormat="1" ht="15.75">
      <c r="B495" s="27"/>
      <c r="C495" s="30"/>
      <c r="D495" s="88"/>
      <c r="E495" s="88"/>
      <c r="F495" s="88"/>
      <c r="G495" s="88"/>
      <c r="H495" s="88"/>
      <c r="I495" s="89"/>
      <c r="J495" s="70"/>
      <c r="K495" s="74"/>
    </row>
    <row r="496" spans="2:11" s="32" customFormat="1" ht="15.75">
      <c r="B496" s="27"/>
      <c r="C496" s="30"/>
      <c r="D496" s="88"/>
      <c r="E496" s="88"/>
      <c r="F496" s="88"/>
      <c r="G496" s="88"/>
      <c r="H496" s="88"/>
      <c r="I496" s="89"/>
      <c r="J496" s="70"/>
      <c r="K496" s="74"/>
    </row>
    <row r="497" spans="2:11" s="32" customFormat="1" ht="15.75">
      <c r="B497" s="27"/>
      <c r="C497" s="30"/>
      <c r="D497" s="88"/>
      <c r="E497" s="88"/>
      <c r="F497" s="88"/>
      <c r="G497" s="88"/>
      <c r="H497" s="88"/>
      <c r="I497" s="89"/>
      <c r="J497" s="70"/>
      <c r="K497" s="74"/>
    </row>
    <row r="498" spans="2:11" s="32" customFormat="1" ht="15.75">
      <c r="B498" s="18"/>
      <c r="C498" s="39"/>
      <c r="D498" s="88"/>
      <c r="E498" s="88"/>
      <c r="F498" s="88"/>
      <c r="G498" s="88"/>
      <c r="H498" s="88"/>
      <c r="I498" s="89"/>
      <c r="J498" s="70"/>
      <c r="K498" s="74"/>
    </row>
    <row r="499" spans="2:11" s="32" customFormat="1" ht="15.75">
      <c r="B499" s="27"/>
      <c r="C499" s="10"/>
      <c r="D499" s="88"/>
      <c r="E499" s="88"/>
      <c r="F499" s="88"/>
      <c r="G499" s="88"/>
      <c r="H499" s="88"/>
      <c r="I499" s="89"/>
      <c r="J499" s="70"/>
      <c r="K499" s="74"/>
    </row>
    <row r="500" spans="2:11" s="32" customFormat="1" ht="15.75">
      <c r="B500" s="27"/>
      <c r="C500" s="10"/>
      <c r="D500" s="88"/>
      <c r="E500" s="88"/>
      <c r="F500" s="88"/>
      <c r="G500" s="88"/>
      <c r="H500" s="88"/>
      <c r="I500" s="89"/>
      <c r="J500" s="70"/>
      <c r="K500" s="74"/>
    </row>
    <row r="501" spans="2:11" s="32" customFormat="1" ht="15.75">
      <c r="B501" s="36"/>
      <c r="C501" s="24"/>
      <c r="D501" s="88"/>
      <c r="E501" s="88"/>
      <c r="F501" s="88"/>
      <c r="G501" s="88"/>
      <c r="H501" s="88"/>
      <c r="I501" s="89"/>
      <c r="J501" s="70"/>
      <c r="K501" s="74"/>
    </row>
    <row r="502" spans="2:11" s="32" customFormat="1" ht="15.75">
      <c r="B502" s="11"/>
      <c r="C502" s="28"/>
      <c r="D502" s="86"/>
      <c r="E502" s="86"/>
      <c r="F502" s="86"/>
      <c r="G502" s="86"/>
      <c r="H502" s="86"/>
      <c r="I502" s="89"/>
      <c r="J502" s="70"/>
      <c r="K502" s="74"/>
    </row>
    <row r="503" spans="2:11" s="32" customFormat="1" ht="15.75">
      <c r="B503" s="18"/>
      <c r="C503" s="24"/>
      <c r="D503" s="86"/>
      <c r="E503" s="86"/>
      <c r="F503" s="86"/>
      <c r="G503" s="86"/>
      <c r="H503" s="86"/>
      <c r="I503" s="89"/>
      <c r="J503" s="70"/>
      <c r="K503" s="74"/>
    </row>
    <row r="504" spans="2:11" s="32" customFormat="1" ht="15.75">
      <c r="B504" s="33"/>
      <c r="C504" s="30"/>
      <c r="D504" s="86"/>
      <c r="E504" s="86"/>
      <c r="F504" s="86"/>
      <c r="G504" s="86"/>
      <c r="H504" s="86"/>
      <c r="I504" s="89"/>
      <c r="J504" s="70"/>
      <c r="K504" s="74"/>
    </row>
    <row r="505" spans="2:11" s="32" customFormat="1" ht="15.75">
      <c r="B505" s="27"/>
      <c r="C505" s="26"/>
      <c r="D505" s="88"/>
      <c r="E505" s="88"/>
      <c r="F505" s="88"/>
      <c r="G505" s="88"/>
      <c r="H505" s="88"/>
      <c r="I505" s="89"/>
      <c r="J505" s="70"/>
      <c r="K505" s="74"/>
    </row>
    <row r="506" spans="2:11" s="32" customFormat="1" ht="15.75">
      <c r="B506" s="27"/>
      <c r="C506" s="26"/>
      <c r="D506" s="88"/>
      <c r="E506" s="88"/>
      <c r="F506" s="88"/>
      <c r="G506" s="88"/>
      <c r="H506" s="88"/>
      <c r="I506" s="89"/>
      <c r="J506" s="70"/>
      <c r="K506" s="74"/>
    </row>
    <row r="507" spans="2:11" s="32" customFormat="1" ht="15.75">
      <c r="B507" s="27"/>
      <c r="C507" s="26"/>
      <c r="D507" s="88"/>
      <c r="E507" s="88"/>
      <c r="F507" s="88"/>
      <c r="G507" s="88"/>
      <c r="H507" s="88"/>
      <c r="I507" s="89"/>
      <c r="J507" s="70"/>
      <c r="K507" s="74"/>
    </row>
    <row r="508" spans="2:11" s="32" customFormat="1" ht="15.75">
      <c r="B508" s="27"/>
      <c r="C508" s="22"/>
      <c r="D508" s="88"/>
      <c r="E508" s="88"/>
      <c r="F508" s="88"/>
      <c r="G508" s="88"/>
      <c r="H508" s="88"/>
      <c r="I508" s="89"/>
      <c r="J508" s="70"/>
      <c r="K508" s="74"/>
    </row>
    <row r="509" spans="2:11" s="32" customFormat="1" ht="15.75">
      <c r="B509" s="27"/>
      <c r="C509" s="26"/>
      <c r="D509" s="88"/>
      <c r="E509" s="88"/>
      <c r="F509" s="88"/>
      <c r="G509" s="88"/>
      <c r="H509" s="88"/>
      <c r="I509" s="89"/>
      <c r="J509" s="70"/>
      <c r="K509" s="74"/>
    </row>
    <row r="510" spans="2:11" s="32" customFormat="1" ht="15.75">
      <c r="B510" s="27"/>
      <c r="C510" s="27"/>
      <c r="D510" s="88"/>
      <c r="E510" s="88"/>
      <c r="F510" s="88"/>
      <c r="G510" s="88"/>
      <c r="H510" s="88"/>
      <c r="I510" s="89"/>
      <c r="J510" s="70"/>
      <c r="K510" s="74"/>
    </row>
    <row r="511" spans="2:11" s="32" customFormat="1" ht="15.75">
      <c r="B511" s="27"/>
      <c r="C511" s="26"/>
      <c r="D511" s="88"/>
      <c r="E511" s="88"/>
      <c r="F511" s="88"/>
      <c r="G511" s="88"/>
      <c r="H511" s="88"/>
      <c r="I511" s="89"/>
      <c r="J511" s="70"/>
      <c r="K511" s="74"/>
    </row>
    <row r="512" spans="2:11" s="32" customFormat="1" ht="15.75">
      <c r="B512" s="27"/>
      <c r="C512" s="26"/>
      <c r="D512" s="88"/>
      <c r="E512" s="88"/>
      <c r="F512" s="88"/>
      <c r="G512" s="88"/>
      <c r="H512" s="88"/>
      <c r="I512" s="89"/>
      <c r="J512" s="70"/>
      <c r="K512" s="74"/>
    </row>
    <row r="513" spans="2:11" s="32" customFormat="1" ht="15.75">
      <c r="B513" s="27"/>
      <c r="C513" s="26"/>
      <c r="D513" s="88"/>
      <c r="E513" s="88"/>
      <c r="F513" s="88"/>
      <c r="G513" s="88"/>
      <c r="H513" s="88"/>
      <c r="I513" s="89"/>
      <c r="J513" s="70"/>
      <c r="K513" s="74"/>
    </row>
    <row r="514" spans="2:11" s="32" customFormat="1" ht="15.75">
      <c r="B514" s="27"/>
      <c r="C514" s="27"/>
      <c r="D514" s="88"/>
      <c r="E514" s="88"/>
      <c r="F514" s="88"/>
      <c r="G514" s="88"/>
      <c r="H514" s="88"/>
      <c r="I514" s="89"/>
      <c r="J514" s="70"/>
      <c r="K514" s="74"/>
    </row>
    <row r="515" spans="2:11" s="32" customFormat="1" ht="15.75">
      <c r="B515" s="27"/>
      <c r="C515" s="22"/>
      <c r="D515" s="88"/>
      <c r="E515" s="88"/>
      <c r="F515" s="88"/>
      <c r="G515" s="88"/>
      <c r="H515" s="88"/>
      <c r="I515" s="89"/>
      <c r="J515" s="70"/>
      <c r="K515" s="74"/>
    </row>
    <row r="516" spans="2:11" s="32" customFormat="1" ht="15.75">
      <c r="B516" s="27"/>
      <c r="C516" s="26"/>
      <c r="D516" s="88"/>
      <c r="E516" s="88"/>
      <c r="F516" s="88"/>
      <c r="G516" s="88"/>
      <c r="H516" s="88"/>
      <c r="I516" s="89"/>
      <c r="J516" s="70"/>
      <c r="K516" s="74"/>
    </row>
    <row r="517" spans="2:11" s="32" customFormat="1" ht="15.75">
      <c r="B517" s="27"/>
      <c r="C517" s="26"/>
      <c r="D517" s="88"/>
      <c r="E517" s="88"/>
      <c r="F517" s="88"/>
      <c r="G517" s="88"/>
      <c r="H517" s="88"/>
      <c r="I517" s="89"/>
      <c r="J517" s="70"/>
      <c r="K517" s="74"/>
    </row>
    <row r="518" spans="2:11" s="32" customFormat="1" ht="15.75">
      <c r="B518" s="27"/>
      <c r="C518" s="26"/>
      <c r="D518" s="88"/>
      <c r="E518" s="88"/>
      <c r="F518" s="88"/>
      <c r="G518" s="88"/>
      <c r="H518" s="88"/>
      <c r="I518" s="89"/>
      <c r="J518" s="70"/>
      <c r="K518" s="74"/>
    </row>
    <row r="519" spans="2:11" s="32" customFormat="1" ht="15.75">
      <c r="B519" s="27"/>
      <c r="C519" s="26"/>
      <c r="D519" s="88"/>
      <c r="E519" s="88"/>
      <c r="F519" s="88"/>
      <c r="G519" s="88"/>
      <c r="H519" s="88"/>
      <c r="I519" s="89"/>
      <c r="J519" s="70"/>
      <c r="K519" s="74"/>
    </row>
    <row r="520" spans="2:11" s="32" customFormat="1" ht="15.75">
      <c r="B520" s="36"/>
      <c r="C520" s="40"/>
      <c r="D520" s="91"/>
      <c r="E520" s="91"/>
      <c r="F520" s="91"/>
      <c r="G520" s="91"/>
      <c r="H520" s="91"/>
      <c r="I520" s="89"/>
      <c r="J520" s="70"/>
      <c r="K520" s="74"/>
    </row>
    <row r="521" spans="2:11" s="32" customFormat="1" ht="15.75">
      <c r="B521" s="36"/>
      <c r="C521" s="24"/>
      <c r="D521" s="91"/>
      <c r="E521" s="91"/>
      <c r="F521" s="91"/>
      <c r="G521" s="91"/>
      <c r="H521" s="91"/>
      <c r="I521" s="89"/>
      <c r="J521" s="70"/>
      <c r="K521" s="74"/>
    </row>
    <row r="522" spans="2:11" s="32" customFormat="1" ht="15.75">
      <c r="B522" s="27"/>
      <c r="C522" s="26"/>
      <c r="D522" s="91"/>
      <c r="E522" s="91"/>
      <c r="F522" s="91"/>
      <c r="G522" s="91"/>
      <c r="H522" s="91"/>
      <c r="I522" s="89"/>
      <c r="J522" s="70"/>
      <c r="K522" s="74"/>
    </row>
    <row r="523" spans="2:11" s="32" customFormat="1" ht="15.75">
      <c r="B523" s="27"/>
      <c r="C523" s="26"/>
      <c r="D523" s="91"/>
      <c r="E523" s="91"/>
      <c r="F523" s="91"/>
      <c r="G523" s="91"/>
      <c r="H523" s="91"/>
      <c r="I523" s="89"/>
      <c r="J523" s="70"/>
      <c r="K523" s="74"/>
    </row>
    <row r="524" spans="2:11" s="32" customFormat="1" ht="15.75">
      <c r="B524" s="27"/>
      <c r="C524" s="30"/>
      <c r="D524" s="91"/>
      <c r="E524" s="91"/>
      <c r="F524" s="91"/>
      <c r="G524" s="91"/>
      <c r="H524" s="91"/>
      <c r="I524" s="89"/>
      <c r="J524" s="70"/>
      <c r="K524" s="74"/>
    </row>
    <row r="525" spans="2:11" s="32" customFormat="1" ht="15.75">
      <c r="B525" s="17"/>
      <c r="C525" s="37"/>
      <c r="D525" s="91"/>
      <c r="E525" s="91"/>
      <c r="F525" s="91"/>
      <c r="G525" s="91"/>
      <c r="H525" s="91"/>
      <c r="I525" s="89"/>
      <c r="J525" s="70"/>
      <c r="K525" s="74"/>
    </row>
    <row r="526" spans="2:11" s="32" customFormat="1" ht="15.75">
      <c r="B526" s="17"/>
      <c r="C526" s="37"/>
      <c r="D526" s="91"/>
      <c r="E526" s="91"/>
      <c r="F526" s="91"/>
      <c r="G526" s="91"/>
      <c r="H526" s="91"/>
      <c r="I526" s="89"/>
      <c r="J526" s="70"/>
      <c r="K526" s="74"/>
    </row>
    <row r="527" spans="2:11" s="32" customFormat="1" ht="15.75">
      <c r="B527" s="27"/>
      <c r="C527" s="30"/>
      <c r="D527" s="91"/>
      <c r="E527" s="91"/>
      <c r="F527" s="91"/>
      <c r="G527" s="91"/>
      <c r="H527" s="91"/>
      <c r="I527" s="89"/>
      <c r="J527" s="70"/>
      <c r="K527" s="74"/>
    </row>
    <row r="528" spans="2:11" s="32" customFormat="1" ht="15.75">
      <c r="B528" s="17"/>
      <c r="C528" s="37"/>
      <c r="D528" s="91"/>
      <c r="E528" s="91"/>
      <c r="F528" s="91"/>
      <c r="G528" s="91"/>
      <c r="H528" s="91"/>
      <c r="I528" s="89"/>
      <c r="J528" s="70"/>
      <c r="K528" s="74"/>
    </row>
    <row r="529" spans="2:11" s="32" customFormat="1" ht="15.75">
      <c r="B529" s="17"/>
      <c r="C529" s="37"/>
      <c r="D529" s="91"/>
      <c r="E529" s="91"/>
      <c r="F529" s="91"/>
      <c r="G529" s="91"/>
      <c r="H529" s="91"/>
      <c r="I529" s="89"/>
      <c r="J529" s="70"/>
      <c r="K529" s="74"/>
    </row>
    <row r="530" spans="2:11" s="32" customFormat="1" ht="15.75">
      <c r="B530" s="1"/>
      <c r="C530" s="41"/>
      <c r="D530" s="86"/>
      <c r="E530" s="86"/>
      <c r="F530" s="86"/>
      <c r="G530" s="86"/>
      <c r="H530" s="86"/>
      <c r="I530" s="89"/>
      <c r="J530" s="70"/>
      <c r="K530" s="74"/>
    </row>
    <row r="531" spans="2:11" s="32" customFormat="1" ht="15.75">
      <c r="B531" s="33"/>
      <c r="C531" s="42"/>
      <c r="D531" s="88"/>
      <c r="E531" s="88"/>
      <c r="F531" s="88"/>
      <c r="G531" s="88"/>
      <c r="H531" s="88"/>
      <c r="I531" s="89"/>
      <c r="J531" s="70"/>
      <c r="K531" s="74"/>
    </row>
    <row r="532" spans="2:11" s="32" customFormat="1" ht="15.75">
      <c r="B532" s="11"/>
      <c r="C532" s="28"/>
      <c r="D532" s="86"/>
      <c r="E532" s="86"/>
      <c r="F532" s="86"/>
      <c r="G532" s="86"/>
      <c r="H532" s="86"/>
      <c r="I532" s="89"/>
      <c r="J532" s="70"/>
      <c r="K532" s="74"/>
    </row>
    <row r="533" spans="2:11" s="32" customFormat="1" ht="15.75">
      <c r="B533" s="43"/>
      <c r="C533" s="44"/>
      <c r="D533" s="88"/>
      <c r="E533" s="86"/>
      <c r="F533" s="86"/>
      <c r="G533" s="88"/>
      <c r="H533" s="88"/>
      <c r="I533" s="89"/>
      <c r="J533" s="70"/>
      <c r="K533" s="74"/>
    </row>
    <row r="534" spans="2:11" s="32" customFormat="1" ht="15.75">
      <c r="B534" s="43"/>
      <c r="C534" s="44"/>
      <c r="D534" s="88"/>
      <c r="E534" s="88"/>
      <c r="F534" s="88"/>
      <c r="G534" s="88"/>
      <c r="H534" s="88"/>
      <c r="I534" s="89"/>
      <c r="J534" s="70"/>
      <c r="K534" s="74"/>
    </row>
    <row r="535" spans="2:11" s="32" customFormat="1" ht="15.75">
      <c r="B535" s="18"/>
      <c r="C535" s="24"/>
      <c r="D535" s="91"/>
      <c r="E535" s="91"/>
      <c r="F535" s="91"/>
      <c r="G535" s="91"/>
      <c r="H535" s="91"/>
      <c r="I535" s="89"/>
      <c r="J535" s="70"/>
      <c r="K535" s="74"/>
    </row>
    <row r="536" spans="2:11" s="32" customFormat="1" ht="15.75">
      <c r="B536" s="27"/>
      <c r="C536" s="26"/>
      <c r="D536" s="88"/>
      <c r="E536" s="88"/>
      <c r="F536" s="88"/>
      <c r="G536" s="88"/>
      <c r="H536" s="88"/>
      <c r="I536" s="89"/>
      <c r="J536" s="70"/>
      <c r="K536" s="74"/>
    </row>
    <row r="537" spans="2:11" s="32" customFormat="1" ht="15.75">
      <c r="B537" s="27"/>
      <c r="C537" s="26"/>
      <c r="D537" s="88"/>
      <c r="E537" s="88"/>
      <c r="F537" s="88"/>
      <c r="G537" s="88"/>
      <c r="H537" s="88"/>
      <c r="I537" s="89"/>
      <c r="J537" s="70"/>
      <c r="K537" s="74"/>
    </row>
    <row r="538" spans="2:11" s="32" customFormat="1" ht="15.75">
      <c r="B538" s="27"/>
      <c r="C538" s="26"/>
      <c r="D538" s="88"/>
      <c r="E538" s="88"/>
      <c r="F538" s="88"/>
      <c r="G538" s="88"/>
      <c r="H538" s="88"/>
      <c r="I538" s="89"/>
      <c r="J538" s="70"/>
      <c r="K538" s="74"/>
    </row>
    <row r="539" spans="2:11" s="32" customFormat="1" ht="15.75">
      <c r="B539" s="27"/>
      <c r="C539" s="45"/>
      <c r="D539" s="88"/>
      <c r="E539" s="88"/>
      <c r="F539" s="88"/>
      <c r="G539" s="88"/>
      <c r="H539" s="88"/>
      <c r="I539" s="89"/>
      <c r="J539" s="70"/>
      <c r="K539" s="74"/>
    </row>
    <row r="540" spans="2:11" s="32" customFormat="1" ht="15.75">
      <c r="B540" s="27"/>
      <c r="C540" s="45"/>
      <c r="D540" s="88"/>
      <c r="E540" s="88"/>
      <c r="F540" s="88"/>
      <c r="G540" s="88"/>
      <c r="H540" s="88"/>
      <c r="I540" s="89"/>
      <c r="J540" s="70"/>
      <c r="K540" s="74"/>
    </row>
    <row r="541" spans="2:11" s="32" customFormat="1" ht="15.75">
      <c r="B541" s="27"/>
      <c r="C541" s="45"/>
      <c r="D541" s="88"/>
      <c r="E541" s="88"/>
      <c r="F541" s="88"/>
      <c r="G541" s="88"/>
      <c r="H541" s="88"/>
      <c r="I541" s="89"/>
      <c r="J541" s="70"/>
      <c r="K541" s="74"/>
    </row>
    <row r="542" spans="2:11" s="32" customFormat="1" ht="15.75">
      <c r="B542" s="27"/>
      <c r="C542" s="22"/>
      <c r="D542" s="88"/>
      <c r="E542" s="88"/>
      <c r="F542" s="88"/>
      <c r="G542" s="88"/>
      <c r="H542" s="88"/>
      <c r="I542" s="89"/>
      <c r="J542" s="70"/>
      <c r="K542" s="74"/>
    </row>
    <row r="543" spans="2:11" s="32" customFormat="1" ht="15.75">
      <c r="B543" s="27"/>
      <c r="C543" s="22"/>
      <c r="D543" s="88"/>
      <c r="E543" s="88"/>
      <c r="F543" s="88"/>
      <c r="G543" s="88"/>
      <c r="H543" s="88"/>
      <c r="I543" s="89"/>
      <c r="J543" s="70"/>
      <c r="K543" s="74"/>
    </row>
    <row r="544" spans="2:11" s="32" customFormat="1" ht="15.75">
      <c r="B544" s="27"/>
      <c r="C544" s="22"/>
      <c r="D544" s="88"/>
      <c r="E544" s="88"/>
      <c r="F544" s="88"/>
      <c r="G544" s="88"/>
      <c r="H544" s="88"/>
      <c r="I544" s="89"/>
      <c r="J544" s="70"/>
      <c r="K544" s="74"/>
    </row>
    <row r="545" spans="2:11" s="32" customFormat="1" ht="15.75">
      <c r="B545" s="27"/>
      <c r="C545" s="45"/>
      <c r="D545" s="88"/>
      <c r="E545" s="88"/>
      <c r="F545" s="88"/>
      <c r="G545" s="88"/>
      <c r="H545" s="88"/>
      <c r="I545" s="89"/>
      <c r="J545" s="70"/>
      <c r="K545" s="74"/>
    </row>
    <row r="546" spans="2:11" s="32" customFormat="1" ht="15.75">
      <c r="B546" s="27"/>
      <c r="C546" s="45"/>
      <c r="D546" s="88"/>
      <c r="E546" s="88"/>
      <c r="F546" s="88"/>
      <c r="G546" s="88"/>
      <c r="H546" s="88"/>
      <c r="I546" s="89"/>
      <c r="J546" s="70"/>
      <c r="K546" s="74"/>
    </row>
    <row r="547" spans="2:11" s="32" customFormat="1" ht="15.75">
      <c r="B547" s="27"/>
      <c r="C547" s="45"/>
      <c r="D547" s="88"/>
      <c r="E547" s="88"/>
      <c r="F547" s="88"/>
      <c r="G547" s="88"/>
      <c r="H547" s="88"/>
      <c r="I547" s="89"/>
      <c r="J547" s="70"/>
      <c r="K547" s="74"/>
    </row>
    <row r="548" spans="2:11" s="32" customFormat="1" ht="15.75">
      <c r="B548" s="27"/>
      <c r="C548" s="45"/>
      <c r="D548" s="88"/>
      <c r="E548" s="88"/>
      <c r="F548" s="88"/>
      <c r="G548" s="88"/>
      <c r="H548" s="88"/>
      <c r="I548" s="89"/>
      <c r="J548" s="70"/>
      <c r="K548" s="74"/>
    </row>
    <row r="549" spans="2:11" s="32" customFormat="1" ht="15.75">
      <c r="B549" s="27"/>
      <c r="C549" s="45"/>
      <c r="D549" s="88"/>
      <c r="E549" s="88"/>
      <c r="F549" s="88"/>
      <c r="G549" s="88"/>
      <c r="H549" s="88"/>
      <c r="I549" s="89"/>
      <c r="J549" s="70"/>
      <c r="K549" s="74"/>
    </row>
    <row r="550" spans="2:11" s="32" customFormat="1" ht="15.75">
      <c r="B550" s="27"/>
      <c r="C550" s="26"/>
      <c r="D550" s="88"/>
      <c r="E550" s="88"/>
      <c r="F550" s="88"/>
      <c r="G550" s="88"/>
      <c r="H550" s="88"/>
      <c r="I550" s="89"/>
      <c r="J550" s="70"/>
      <c r="K550" s="74"/>
    </row>
    <row r="551" spans="2:11" s="32" customFormat="1" ht="15.75">
      <c r="B551" s="27"/>
      <c r="C551" s="45"/>
      <c r="D551" s="88"/>
      <c r="E551" s="88"/>
      <c r="F551" s="88"/>
      <c r="G551" s="88"/>
      <c r="H551" s="88"/>
      <c r="I551" s="89"/>
      <c r="J551" s="70"/>
      <c r="K551" s="74"/>
    </row>
    <row r="552" spans="2:11" s="32" customFormat="1" ht="15.75">
      <c r="B552" s="27"/>
      <c r="C552" s="45"/>
      <c r="D552" s="88"/>
      <c r="E552" s="88"/>
      <c r="F552" s="88"/>
      <c r="G552" s="88"/>
      <c r="H552" s="88"/>
      <c r="I552" s="89"/>
      <c r="J552" s="70"/>
      <c r="K552" s="74"/>
    </row>
    <row r="553" spans="2:11" s="32" customFormat="1" ht="15.75">
      <c r="B553" s="27"/>
      <c r="C553" s="45"/>
      <c r="D553" s="88"/>
      <c r="E553" s="88"/>
      <c r="F553" s="88"/>
      <c r="G553" s="88"/>
      <c r="H553" s="88"/>
      <c r="I553" s="89"/>
      <c r="J553" s="70"/>
      <c r="K553" s="74"/>
    </row>
    <row r="554" spans="2:11" s="32" customFormat="1" ht="15.75">
      <c r="B554" s="27"/>
      <c r="C554" s="45"/>
      <c r="D554" s="88"/>
      <c r="E554" s="88"/>
      <c r="F554" s="88"/>
      <c r="G554" s="88"/>
      <c r="H554" s="88"/>
      <c r="I554" s="89"/>
      <c r="J554" s="70"/>
      <c r="K554" s="74"/>
    </row>
    <row r="555" spans="2:11" s="32" customFormat="1" ht="15.75">
      <c r="B555" s="27"/>
      <c r="C555" s="26"/>
      <c r="D555" s="88"/>
      <c r="E555" s="88"/>
      <c r="F555" s="88"/>
      <c r="G555" s="88"/>
      <c r="H555" s="88"/>
      <c r="I555" s="89"/>
      <c r="J555" s="70"/>
      <c r="K555" s="74"/>
    </row>
    <row r="556" spans="2:11" s="32" customFormat="1" ht="15.75">
      <c r="B556" s="27"/>
      <c r="C556" s="26"/>
      <c r="D556" s="88"/>
      <c r="E556" s="88"/>
      <c r="F556" s="88"/>
      <c r="G556" s="88"/>
      <c r="H556" s="88"/>
      <c r="I556" s="89"/>
      <c r="J556" s="70"/>
      <c r="K556" s="74"/>
    </row>
    <row r="557" spans="2:11" s="32" customFormat="1" ht="15.75">
      <c r="B557" s="27"/>
      <c r="C557" s="26"/>
      <c r="D557" s="88"/>
      <c r="E557" s="88"/>
      <c r="F557" s="88"/>
      <c r="G557" s="88"/>
      <c r="H557" s="88"/>
      <c r="I557" s="89"/>
      <c r="J557" s="70"/>
      <c r="K557" s="74"/>
    </row>
    <row r="558" spans="2:11" s="32" customFormat="1" ht="15.75">
      <c r="B558" s="27"/>
      <c r="C558" s="25"/>
      <c r="D558" s="88"/>
      <c r="E558" s="88"/>
      <c r="F558" s="88"/>
      <c r="G558" s="88"/>
      <c r="H558" s="88"/>
      <c r="I558" s="89"/>
      <c r="J558" s="70"/>
      <c r="K558" s="74"/>
    </row>
    <row r="559" spans="2:11" s="32" customFormat="1" ht="15.75">
      <c r="B559" s="27"/>
      <c r="C559" s="25"/>
      <c r="D559" s="88"/>
      <c r="E559" s="88"/>
      <c r="F559" s="88"/>
      <c r="G559" s="88"/>
      <c r="H559" s="88"/>
      <c r="I559" s="89"/>
      <c r="J559" s="70"/>
      <c r="K559" s="74"/>
    </row>
    <row r="560" spans="2:11" s="32" customFormat="1" ht="15.75">
      <c r="B560" s="27"/>
      <c r="C560" s="26"/>
      <c r="D560" s="88"/>
      <c r="E560" s="88"/>
      <c r="F560" s="88"/>
      <c r="G560" s="88"/>
      <c r="H560" s="88"/>
      <c r="I560" s="89"/>
      <c r="J560" s="70"/>
      <c r="K560" s="74"/>
    </row>
    <row r="561" spans="2:11" s="32" customFormat="1" ht="15.75">
      <c r="B561" s="27"/>
      <c r="C561" s="26"/>
      <c r="D561" s="88"/>
      <c r="E561" s="88"/>
      <c r="F561" s="88"/>
      <c r="G561" s="88"/>
      <c r="H561" s="88"/>
      <c r="I561" s="89"/>
      <c r="J561" s="70"/>
      <c r="K561" s="74"/>
    </row>
    <row r="562" spans="2:11" s="32" customFormat="1" ht="15.75">
      <c r="B562" s="11"/>
      <c r="C562" s="28"/>
      <c r="D562" s="86"/>
      <c r="E562" s="86"/>
      <c r="F562" s="86"/>
      <c r="G562" s="90"/>
      <c r="H562" s="90"/>
      <c r="I562" s="89"/>
      <c r="J562" s="70"/>
      <c r="K562" s="74"/>
    </row>
    <row r="563" spans="2:11" s="32" customFormat="1" ht="15.75">
      <c r="B563" s="27"/>
      <c r="C563" s="30"/>
      <c r="D563" s="88"/>
      <c r="E563" s="88"/>
      <c r="F563" s="88"/>
      <c r="G563" s="88"/>
      <c r="H563" s="88"/>
      <c r="I563" s="89"/>
      <c r="J563" s="70"/>
      <c r="K563" s="74"/>
    </row>
    <row r="564" spans="3:11" s="32" customFormat="1" ht="15.75">
      <c r="C564" s="51"/>
      <c r="D564" s="86"/>
      <c r="E564" s="86"/>
      <c r="F564" s="86"/>
      <c r="G564" s="86"/>
      <c r="H564" s="86"/>
      <c r="I564" s="89"/>
      <c r="J564" s="70"/>
      <c r="K564" s="74"/>
    </row>
    <row r="565" spans="3:11" s="32" customFormat="1" ht="15.75">
      <c r="C565" s="51"/>
      <c r="D565" s="86"/>
      <c r="E565" s="86"/>
      <c r="F565" s="86"/>
      <c r="G565" s="86"/>
      <c r="H565" s="86"/>
      <c r="I565" s="89"/>
      <c r="J565" s="70"/>
      <c r="K565" s="74"/>
    </row>
    <row r="566" spans="2:11" s="32" customFormat="1" ht="15.75">
      <c r="B566" s="11"/>
      <c r="C566" s="41"/>
      <c r="D566" s="88"/>
      <c r="E566" s="88"/>
      <c r="F566" s="88"/>
      <c r="G566" s="88"/>
      <c r="H566" s="88"/>
      <c r="I566" s="89"/>
      <c r="J566" s="70"/>
      <c r="K566" s="74"/>
    </row>
    <row r="567" spans="2:11" s="32" customFormat="1" ht="15.75">
      <c r="B567" s="27"/>
      <c r="C567" s="25"/>
      <c r="D567" s="88"/>
      <c r="E567" s="88"/>
      <c r="F567" s="88"/>
      <c r="G567" s="88"/>
      <c r="H567" s="88"/>
      <c r="I567" s="89"/>
      <c r="J567" s="70"/>
      <c r="K567" s="74"/>
    </row>
    <row r="568" spans="2:11" s="32" customFormat="1" ht="15.75">
      <c r="B568" s="27"/>
      <c r="C568" s="25"/>
      <c r="D568" s="88"/>
      <c r="E568" s="88"/>
      <c r="F568" s="88"/>
      <c r="G568" s="88"/>
      <c r="H568" s="88"/>
      <c r="I568" s="89"/>
      <c r="J568" s="70"/>
      <c r="K568" s="74"/>
    </row>
    <row r="569" spans="2:11" s="32" customFormat="1" ht="15.75">
      <c r="B569" s="27"/>
      <c r="C569" s="25"/>
      <c r="D569" s="88"/>
      <c r="E569" s="88"/>
      <c r="F569" s="88"/>
      <c r="G569" s="88"/>
      <c r="H569" s="88"/>
      <c r="I569" s="89"/>
      <c r="J569" s="70"/>
      <c r="K569" s="74"/>
    </row>
    <row r="570" spans="2:11" s="32" customFormat="1" ht="15.75">
      <c r="B570" s="27"/>
      <c r="C570" s="25"/>
      <c r="D570" s="88"/>
      <c r="E570" s="88"/>
      <c r="F570" s="88"/>
      <c r="G570" s="88"/>
      <c r="H570" s="88"/>
      <c r="I570" s="89"/>
      <c r="J570" s="70"/>
      <c r="K570" s="74"/>
    </row>
    <row r="571" spans="2:11" s="32" customFormat="1" ht="15.75">
      <c r="B571" s="27"/>
      <c r="C571" s="25"/>
      <c r="D571" s="88"/>
      <c r="E571" s="88"/>
      <c r="F571" s="88"/>
      <c r="G571" s="88"/>
      <c r="H571" s="88"/>
      <c r="I571" s="89"/>
      <c r="J571" s="70"/>
      <c r="K571" s="74"/>
    </row>
    <row r="572" spans="2:11" s="32" customFormat="1" ht="15.75">
      <c r="B572" s="27"/>
      <c r="C572" s="25"/>
      <c r="D572" s="88"/>
      <c r="E572" s="88"/>
      <c r="F572" s="88"/>
      <c r="G572" s="88"/>
      <c r="H572" s="88"/>
      <c r="I572" s="89"/>
      <c r="J572" s="70"/>
      <c r="K572" s="74"/>
    </row>
    <row r="573" spans="3:11" s="32" customFormat="1" ht="15.75">
      <c r="C573" s="51"/>
      <c r="D573" s="86"/>
      <c r="E573" s="86"/>
      <c r="F573" s="86"/>
      <c r="G573" s="86"/>
      <c r="H573" s="86"/>
      <c r="I573" s="89"/>
      <c r="J573" s="70"/>
      <c r="K573" s="74"/>
    </row>
    <row r="574" spans="3:11" s="32" customFormat="1" ht="15.75">
      <c r="C574" s="55"/>
      <c r="D574" s="86"/>
      <c r="E574" s="86"/>
      <c r="F574" s="86"/>
      <c r="G574" s="86"/>
      <c r="H574" s="86"/>
      <c r="I574" s="89"/>
      <c r="J574" s="70"/>
      <c r="K574" s="74"/>
    </row>
    <row r="582" ht="15.75">
      <c r="D582" s="93" t="s">
        <v>117</v>
      </c>
    </row>
  </sheetData>
  <sheetProtection/>
  <mergeCells count="8">
    <mergeCell ref="G7:G9"/>
    <mergeCell ref="E342:G342"/>
    <mergeCell ref="I7:J7"/>
    <mergeCell ref="B2:J2"/>
    <mergeCell ref="B3:J3"/>
    <mergeCell ref="B4:J4"/>
    <mergeCell ref="B5:J5"/>
    <mergeCell ref="B6:J6"/>
  </mergeCells>
  <printOptions/>
  <pageMargins left="0.3937007874015748" right="0.3937007874015748" top="0.1968503937007874" bottom="0.2755905511811024" header="0" footer="0"/>
  <pageSetup fitToHeight="4" horizontalDpi="300" verticalDpi="300" orientation="landscape" paperSize="9" scale="65" r:id="rId1"/>
  <colBreaks count="1" manualBreakCount="1">
    <brk id="9" max="3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oleg</cp:lastModifiedBy>
  <cp:lastPrinted>2011-06-06T04:41:21Z</cp:lastPrinted>
  <dcterms:created xsi:type="dcterms:W3CDTF">2005-02-14T04:01:58Z</dcterms:created>
  <dcterms:modified xsi:type="dcterms:W3CDTF">2011-07-01T05:59:48Z</dcterms:modified>
  <cp:category/>
  <cp:version/>
  <cp:contentType/>
  <cp:contentStatus/>
</cp:coreProperties>
</file>